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0"/>
  <workbookPr codeName="ThisWorkbook"/>
  <mc:AlternateContent xmlns:mc="http://schemas.openxmlformats.org/markup-compatibility/2006">
    <mc:Choice Requires="x15">
      <x15ac:absPath xmlns:x15ac="http://schemas.microsoft.com/office/spreadsheetml/2010/11/ac" url="/Users/lrihni/IdeaProjects/Privat/LifeFaq/inspiration/TingSomSkalTilføjes/"/>
    </mc:Choice>
  </mc:AlternateContent>
  <xr:revisionPtr revIDLastSave="0" documentId="13_ncr:1_{C755BADC-C1CA-AA45-BDB2-894D5542723F}" xr6:coauthVersionLast="47" xr6:coauthVersionMax="47" xr10:uidLastSave="{00000000-0000-0000-0000-000000000000}"/>
  <bookViews>
    <workbookView xWindow="0" yWindow="500" windowWidth="51200" windowHeight="27280" tabRatio="688" activeTab="1" xr2:uid="{00000000-000D-0000-FFFF-FFFF00000000}"/>
  </bookViews>
  <sheets>
    <sheet name="Chart1" sheetId="9" r:id="rId1"/>
    <sheet name="Budget" sheetId="1" r:id="rId2"/>
    <sheet name="Løn" sheetId="3" r:id="rId3"/>
    <sheet name="Selvang" sheetId="5" r:id="rId4"/>
  </sheets>
  <definedNames>
    <definedName name="_xlnm._FilterDatabase" localSheetId="1" hidden="1">Budget!$B$3:$R$51</definedName>
    <definedName name="Budget">#N/A</definedName>
    <definedName name="_xlnm.Print_Area" localSheetId="1">Budget!$B$2:$R$51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8" i="1" l="1"/>
  <c r="O57" i="1"/>
  <c r="O56" i="1"/>
  <c r="O54" i="1"/>
  <c r="O55" i="1"/>
  <c r="F27" i="5"/>
  <c r="N34" i="1"/>
  <c r="M34" i="1"/>
  <c r="L34" i="1"/>
  <c r="K34" i="1"/>
  <c r="J34" i="1"/>
  <c r="I34" i="1"/>
  <c r="H34" i="1"/>
  <c r="G34" i="1"/>
  <c r="F34" i="1"/>
  <c r="E34" i="1"/>
  <c r="D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N25" i="3"/>
  <c r="N26" i="3" s="1"/>
  <c r="N27" i="3" s="1"/>
  <c r="M25" i="3"/>
  <c r="L25" i="3"/>
  <c r="L26" i="3" s="1"/>
  <c r="L27" i="3" s="1"/>
  <c r="K25" i="3"/>
  <c r="J25" i="3"/>
  <c r="I25" i="3"/>
  <c r="H25" i="3"/>
  <c r="G25" i="3"/>
  <c r="F25" i="3"/>
  <c r="E25" i="3"/>
  <c r="D25" i="3"/>
  <c r="C25" i="3"/>
  <c r="B24" i="3"/>
  <c r="O10" i="1"/>
  <c r="O9" i="1"/>
  <c r="O11" i="1"/>
  <c r="E29" i="5"/>
  <c r="E30" i="5"/>
  <c r="F22" i="5"/>
  <c r="F14" i="5"/>
  <c r="O34" i="1" l="1"/>
  <c r="P34" i="1" s="1"/>
  <c r="O25" i="3"/>
  <c r="J27" i="3"/>
  <c r="M27" i="3"/>
  <c r="D26" i="3"/>
  <c r="D27" i="3" s="1"/>
  <c r="C27" i="3"/>
  <c r="E26" i="3"/>
  <c r="E27" i="3" s="1"/>
  <c r="F26" i="3"/>
  <c r="F27" i="3" s="1"/>
  <c r="G26" i="3"/>
  <c r="G27" i="3" s="1"/>
  <c r="H26" i="3"/>
  <c r="H27" i="3" s="1"/>
  <c r="I26" i="3"/>
  <c r="I27" i="3" s="1"/>
  <c r="J26" i="3"/>
  <c r="K26" i="3"/>
  <c r="K27" i="3" s="1"/>
  <c r="C26" i="3"/>
  <c r="M26" i="3"/>
  <c r="O8" i="1"/>
  <c r="O44" i="1"/>
  <c r="O46" i="1"/>
  <c r="O45" i="1"/>
  <c r="O43" i="1"/>
  <c r="M47" i="1"/>
  <c r="L47" i="1"/>
  <c r="J47" i="1"/>
  <c r="G47" i="1"/>
  <c r="F47" i="1"/>
  <c r="D47" i="1"/>
  <c r="O39" i="1"/>
  <c r="O20" i="3"/>
  <c r="O18" i="3"/>
  <c r="O12" i="3"/>
  <c r="O10" i="3"/>
  <c r="O9" i="3"/>
  <c r="O8" i="3"/>
  <c r="O7" i="3"/>
  <c r="O6" i="3"/>
  <c r="O5" i="3"/>
  <c r="N11" i="3"/>
  <c r="M11" i="3"/>
  <c r="L11" i="3"/>
  <c r="K11" i="3"/>
  <c r="J11" i="3"/>
  <c r="I11" i="3"/>
  <c r="H11" i="3"/>
  <c r="G11" i="3"/>
  <c r="F11" i="3"/>
  <c r="E11" i="3"/>
  <c r="D11" i="3"/>
  <c r="C11" i="3"/>
  <c r="B4" i="3"/>
  <c r="O27" i="3" l="1"/>
  <c r="O26" i="3"/>
  <c r="P46" i="1"/>
  <c r="Q46" i="1" s="1"/>
  <c r="C47" i="1"/>
  <c r="O11" i="3"/>
  <c r="C13" i="3"/>
  <c r="C14" i="3" s="1"/>
  <c r="G13" i="3"/>
  <c r="G14" i="3" s="1"/>
  <c r="D13" i="3"/>
  <c r="D14" i="3" s="1"/>
  <c r="J13" i="3"/>
  <c r="E13" i="3"/>
  <c r="E14" i="3" s="1"/>
  <c r="K13" i="3"/>
  <c r="F13" i="3"/>
  <c r="F14" i="3" s="1"/>
  <c r="L13" i="3"/>
  <c r="M13" i="3"/>
  <c r="H13" i="3"/>
  <c r="H14" i="3" s="1"/>
  <c r="N13" i="3"/>
  <c r="I13" i="3"/>
  <c r="I14" i="3" s="1"/>
  <c r="O13" i="3" l="1"/>
  <c r="F4" i="5" s="1"/>
  <c r="C15" i="3"/>
  <c r="N14" i="3"/>
  <c r="E15" i="3"/>
  <c r="M14" i="3"/>
  <c r="J14" i="3"/>
  <c r="L14" i="3"/>
  <c r="L15" i="3" s="1"/>
  <c r="F15" i="3"/>
  <c r="K14" i="3"/>
  <c r="K15" i="3" s="1"/>
  <c r="O14" i="3" l="1"/>
  <c r="I15" i="3"/>
  <c r="J15" i="3"/>
  <c r="N15" i="3"/>
  <c r="G15" i="3"/>
  <c r="D15" i="3"/>
  <c r="M15" i="3"/>
  <c r="H15" i="3"/>
  <c r="B2" i="5"/>
  <c r="O36" i="1"/>
  <c r="N5" i="1"/>
  <c r="K5" i="1"/>
  <c r="H5" i="1"/>
  <c r="E5" i="1"/>
  <c r="N4" i="1"/>
  <c r="K4" i="1"/>
  <c r="H4" i="1"/>
  <c r="E4" i="1"/>
  <c r="O14" i="1"/>
  <c r="O12" i="1"/>
  <c r="E47" i="1" l="1"/>
  <c r="H47" i="1"/>
  <c r="K47" i="1"/>
  <c r="N47" i="1"/>
  <c r="F6" i="5"/>
  <c r="O15" i="3"/>
  <c r="O4" i="1"/>
  <c r="O5" i="1"/>
  <c r="F24" i="5" l="1"/>
  <c r="F35" i="5" s="1"/>
  <c r="F7" i="5"/>
  <c r="P5" i="1"/>
  <c r="Q5" i="1" s="1"/>
  <c r="O37" i="1" l="1"/>
  <c r="O40" i="1" l="1"/>
  <c r="I47" i="1" l="1"/>
  <c r="F29" i="5"/>
  <c r="B2" i="1"/>
  <c r="O6" i="1"/>
  <c r="O15" i="1"/>
  <c r="O16" i="1"/>
  <c r="O17" i="1"/>
  <c r="O35" i="1"/>
  <c r="O38" i="1"/>
  <c r="O41" i="1"/>
  <c r="BC73" i="1"/>
  <c r="BC75" i="1" s="1"/>
  <c r="BD71" i="1" s="1"/>
  <c r="BC81" i="1"/>
  <c r="BC83" i="1" s="1"/>
  <c r="BD79" i="1" s="1"/>
  <c r="BD81" i="1" s="1"/>
  <c r="BD83" i="1" s="1"/>
  <c r="BH80" i="1"/>
  <c r="BI80" i="1"/>
  <c r="BJ80" i="1"/>
  <c r="BK80" i="1"/>
  <c r="BF277" i="1"/>
  <c r="BG283" i="1" s="1"/>
  <c r="BE278" i="1"/>
  <c r="BF278" i="1" s="1"/>
  <c r="BF279" i="1"/>
  <c r="BG282" i="1"/>
  <c r="BI286" i="1"/>
  <c r="BI298" i="1" s="1"/>
  <c r="BE289" i="1"/>
  <c r="BE297" i="1"/>
  <c r="BE299" i="1" s="1"/>
  <c r="BE301" i="1" s="1"/>
  <c r="O7" i="1"/>
  <c r="P39" i="1" l="1"/>
  <c r="Q39" i="1" s="1"/>
  <c r="BK298" i="1"/>
  <c r="P6" i="1"/>
  <c r="BH298" i="1"/>
  <c r="BG284" i="1"/>
  <c r="BE280" i="1"/>
  <c r="BF280" i="1" s="1"/>
  <c r="BG285" i="1" s="1"/>
  <c r="F30" i="5"/>
  <c r="P17" i="1"/>
  <c r="Q17" i="1" s="1"/>
  <c r="BG278" i="1"/>
  <c r="BG280" i="1" s="1"/>
  <c r="BJ298" i="1"/>
  <c r="BD73" i="1"/>
  <c r="BD75" i="1" s="1"/>
  <c r="BE71" i="1" s="1"/>
  <c r="BE291" i="1"/>
  <c r="BE293" i="1" s="1"/>
  <c r="BF289" i="1" s="1"/>
  <c r="BE79" i="1"/>
  <c r="BF297" i="1"/>
  <c r="BE81" i="1" l="1"/>
  <c r="BE83" i="1" s="1"/>
  <c r="BF79" i="1" s="1"/>
  <c r="BF291" i="1"/>
  <c r="BF293" i="1" s="1"/>
  <c r="BG289" i="1" s="1"/>
  <c r="BE73" i="1"/>
  <c r="BE75" i="1" s="1"/>
  <c r="BF71" i="1" s="1"/>
  <c r="BF299" i="1"/>
  <c r="BF301" i="1" s="1"/>
  <c r="BG297" i="1" s="1"/>
  <c r="O13" i="1" l="1"/>
  <c r="BF81" i="1"/>
  <c r="BF83" i="1" s="1"/>
  <c r="BG79" i="1" s="1"/>
  <c r="BG291" i="1"/>
  <c r="BG293" i="1" s="1"/>
  <c r="BH289" i="1" s="1"/>
  <c r="BG299" i="1"/>
  <c r="BG301" i="1" s="1"/>
  <c r="BH297" i="1" s="1"/>
  <c r="BF73" i="1"/>
  <c r="BF75" i="1" s="1"/>
  <c r="BG71" i="1" s="1"/>
  <c r="P15" i="1" l="1"/>
  <c r="BG73" i="1"/>
  <c r="BG75" i="1" s="1"/>
  <c r="BH71" i="1" s="1"/>
  <c r="BH299" i="1"/>
  <c r="BH301" i="1" s="1"/>
  <c r="BI297" i="1" s="1"/>
  <c r="BH291" i="1"/>
  <c r="BH293" i="1" s="1"/>
  <c r="BI289" i="1" s="1"/>
  <c r="BG81" i="1"/>
  <c r="BG83" i="1" s="1"/>
  <c r="BH79" i="1" s="1"/>
  <c r="Q15" i="1" l="1"/>
  <c r="BH81" i="1"/>
  <c r="BH83" i="1" s="1"/>
  <c r="BI79" i="1" s="1"/>
  <c r="BI291" i="1"/>
  <c r="BI293" i="1" s="1"/>
  <c r="BJ289" i="1" s="1"/>
  <c r="BH73" i="1"/>
  <c r="BH75" i="1" s="1"/>
  <c r="BI71" i="1" s="1"/>
  <c r="BI299" i="1"/>
  <c r="BI301" i="1" s="1"/>
  <c r="BJ297" i="1" s="1"/>
  <c r="BI73" i="1" l="1"/>
  <c r="BI75" i="1" s="1"/>
  <c r="BJ71" i="1" s="1"/>
  <c r="BJ291" i="1"/>
  <c r="BJ293" i="1" s="1"/>
  <c r="BK289" i="1" s="1"/>
  <c r="BJ299" i="1"/>
  <c r="BJ301" i="1" s="1"/>
  <c r="BK297" i="1" s="1"/>
  <c r="BI81" i="1"/>
  <c r="BI83" i="1" s="1"/>
  <c r="BJ79" i="1" s="1"/>
  <c r="BJ81" i="1" l="1"/>
  <c r="BJ83" i="1" s="1"/>
  <c r="BK79" i="1" s="1"/>
  <c r="BK299" i="1"/>
  <c r="BK301" i="1" s="1"/>
  <c r="BL297" i="1" s="1"/>
  <c r="BJ73" i="1"/>
  <c r="BJ75" i="1" s="1"/>
  <c r="BK71" i="1" s="1"/>
  <c r="BK291" i="1"/>
  <c r="BK293" i="1" s="1"/>
  <c r="BL289" i="1" s="1"/>
  <c r="BL299" i="1" l="1"/>
  <c r="BL301" i="1" s="1"/>
  <c r="BM297" i="1" s="1"/>
  <c r="BK81" i="1"/>
  <c r="BK83" i="1" s="1"/>
  <c r="BL79" i="1" s="1"/>
  <c r="BL291" i="1"/>
  <c r="BL293" i="1" s="1"/>
  <c r="BM289" i="1" s="1"/>
  <c r="BK73" i="1"/>
  <c r="BK75" i="1" s="1"/>
  <c r="BL71" i="1" s="1"/>
  <c r="BM291" i="1" l="1"/>
  <c r="BM293" i="1" s="1"/>
  <c r="BN289" i="1" s="1"/>
  <c r="BL73" i="1"/>
  <c r="BL75" i="1" s="1"/>
  <c r="BM71" i="1" s="1"/>
  <c r="BL81" i="1"/>
  <c r="BL83" i="1" s="1"/>
  <c r="BM79" i="1" s="1"/>
  <c r="BM299" i="1"/>
  <c r="BM301" i="1" s="1"/>
  <c r="BN297" i="1" s="1"/>
  <c r="BM81" i="1" l="1"/>
  <c r="BM83" i="1" s="1"/>
  <c r="BN79" i="1" s="1"/>
  <c r="BM73" i="1"/>
  <c r="BM75" i="1" s="1"/>
  <c r="BN71" i="1" s="1"/>
  <c r="BN291" i="1"/>
  <c r="BN293" i="1" s="1"/>
  <c r="BO289" i="1" s="1"/>
  <c r="BN299" i="1"/>
  <c r="BN301" i="1" s="1"/>
  <c r="BO297" i="1" s="1"/>
  <c r="BN81" i="1" l="1"/>
  <c r="BN83" i="1" s="1"/>
  <c r="BO79" i="1" s="1"/>
  <c r="BN73" i="1"/>
  <c r="BN75" i="1" s="1"/>
  <c r="BO71" i="1" s="1"/>
  <c r="BO291" i="1"/>
  <c r="BO293" i="1" s="1"/>
  <c r="BP289" i="1" s="1"/>
  <c r="BO299" i="1"/>
  <c r="BO301" i="1" s="1"/>
  <c r="BP297" i="1" s="1"/>
  <c r="BP291" i="1" l="1"/>
  <c r="BP293" i="1" s="1"/>
  <c r="BQ289" i="1" s="1"/>
  <c r="BO81" i="1"/>
  <c r="BO83" i="1" s="1"/>
  <c r="BP79" i="1" s="1"/>
  <c r="BP299" i="1"/>
  <c r="BP301" i="1" s="1"/>
  <c r="BQ297" i="1" s="1"/>
  <c r="BO73" i="1"/>
  <c r="BO75" i="1" s="1"/>
  <c r="BP71" i="1" s="1"/>
  <c r="Q6" i="1" l="1"/>
  <c r="BP81" i="1"/>
  <c r="BP83" i="1" s="1"/>
  <c r="BQ79" i="1" s="1"/>
  <c r="BQ299" i="1"/>
  <c r="BQ301" i="1" s="1"/>
  <c r="BR297" i="1" s="1"/>
  <c r="BP73" i="1"/>
  <c r="BP75" i="1" s="1"/>
  <c r="BQ71" i="1" s="1"/>
  <c r="BQ291" i="1"/>
  <c r="BQ293" i="1" s="1"/>
  <c r="BR289" i="1" s="1"/>
  <c r="BR299" i="1" l="1"/>
  <c r="BR301" i="1" s="1"/>
  <c r="BS297" i="1" s="1"/>
  <c r="BS299" i="1" s="1"/>
  <c r="BS301" i="1" s="1"/>
  <c r="BQ73" i="1"/>
  <c r="BQ75" i="1" s="1"/>
  <c r="BR71" i="1" s="1"/>
  <c r="BR291" i="1"/>
  <c r="BR293" i="1" s="1"/>
  <c r="BS289" i="1" s="1"/>
  <c r="BS291" i="1" s="1"/>
  <c r="BS293" i="1" s="1"/>
  <c r="BQ81" i="1"/>
  <c r="BQ83" i="1" s="1"/>
  <c r="BR79" i="1" s="1"/>
  <c r="BR73" i="1" l="1"/>
  <c r="BR75" i="1" s="1"/>
  <c r="BS71" i="1" s="1"/>
  <c r="BS73" i="1" s="1"/>
  <c r="BS75" i="1" s="1"/>
  <c r="BR81" i="1"/>
  <c r="BR83" i="1" s="1"/>
  <c r="BS79" i="1" s="1"/>
  <c r="BS81" i="1" s="1"/>
  <c r="BS83" i="1" s="1"/>
  <c r="C49" i="1" l="1"/>
  <c r="O42" i="1" l="1"/>
  <c r="O47" i="1" s="1"/>
  <c r="P42" i="1" l="1"/>
  <c r="P48" i="1"/>
  <c r="Q42" i="1" l="1"/>
  <c r="F9" i="5"/>
  <c r="F23" i="5" s="1"/>
  <c r="F10" i="5" l="1"/>
  <c r="F28" i="5"/>
  <c r="F26" i="5" l="1"/>
  <c r="F25" i="5"/>
  <c r="F32" i="5" l="1"/>
  <c r="F36" i="5" s="1"/>
  <c r="J16" i="3" l="1"/>
  <c r="I16" i="3"/>
  <c r="C16" i="3"/>
  <c r="C17" i="3"/>
  <c r="C19" i="3" s="1"/>
  <c r="C30" i="3" s="1"/>
  <c r="C50" i="1" s="1"/>
  <c r="H16" i="3"/>
  <c r="N16" i="3"/>
  <c r="D17" i="3"/>
  <c r="G17" i="3"/>
  <c r="M17" i="3"/>
  <c r="M19" i="3" s="1"/>
  <c r="M30" i="3" s="1"/>
  <c r="M50" i="1" s="1"/>
  <c r="J17" i="3"/>
  <c r="J19" i="3" s="1"/>
  <c r="J30" i="3" s="1"/>
  <c r="J50" i="1" s="1"/>
  <c r="D16" i="3"/>
  <c r="G16" i="3"/>
  <c r="G19" i="3" s="1"/>
  <c r="G30" i="3" s="1"/>
  <c r="G50" i="1" s="1"/>
  <c r="H17" i="3"/>
  <c r="M16" i="3"/>
  <c r="N17" i="3"/>
  <c r="I17" i="3"/>
  <c r="F16" i="3"/>
  <c r="L16" i="3"/>
  <c r="K16" i="3"/>
  <c r="E16" i="3"/>
  <c r="E17" i="3"/>
  <c r="L17" i="3"/>
  <c r="K17" i="3"/>
  <c r="F17" i="3"/>
  <c r="F19" i="3" s="1"/>
  <c r="F30" i="3" s="1"/>
  <c r="F50" i="1" s="1"/>
  <c r="H19" i="3" l="1"/>
  <c r="H30" i="3" s="1"/>
  <c r="H50" i="1" s="1"/>
  <c r="O16" i="3"/>
  <c r="F37" i="5" s="1"/>
  <c r="F38" i="5" s="1"/>
  <c r="F39" i="5" s="1"/>
  <c r="F40" i="5" s="1"/>
  <c r="L19" i="3"/>
  <c r="L30" i="3" s="1"/>
  <c r="L50" i="1" s="1"/>
  <c r="N19" i="3"/>
  <c r="N30" i="3" s="1"/>
  <c r="N50" i="1" s="1"/>
  <c r="E19" i="3"/>
  <c r="E30" i="3" s="1"/>
  <c r="E50" i="1" s="1"/>
  <c r="I19" i="3"/>
  <c r="I30" i="3" s="1"/>
  <c r="I50" i="1" s="1"/>
  <c r="K19" i="3"/>
  <c r="K30" i="3" s="1"/>
  <c r="K50" i="1" s="1"/>
  <c r="D19" i="3"/>
  <c r="D30" i="3" s="1"/>
  <c r="D50" i="1" s="1"/>
  <c r="O17" i="3"/>
  <c r="O19" i="3" l="1"/>
  <c r="O30" i="3" s="1"/>
  <c r="C51" i="1"/>
  <c r="D48" i="1" s="1"/>
  <c r="D49" i="1" s="1"/>
  <c r="D51" i="1" s="1"/>
  <c r="E48" i="1" s="1"/>
  <c r="E49" i="1" s="1"/>
  <c r="E51" i="1" s="1"/>
  <c r="F48" i="1" s="1"/>
  <c r="F49" i="1" s="1"/>
  <c r="F51" i="1" s="1"/>
  <c r="G48" i="1" s="1"/>
  <c r="G49" i="1" s="1"/>
  <c r="G51" i="1" s="1"/>
  <c r="H48" i="1" s="1"/>
  <c r="H49" i="1" s="1"/>
  <c r="H51" i="1" s="1"/>
  <c r="I48" i="1" s="1"/>
  <c r="I49" i="1" s="1"/>
  <c r="I51" i="1" s="1"/>
  <c r="J48" i="1" s="1"/>
  <c r="J49" i="1" s="1"/>
  <c r="J51" i="1" s="1"/>
  <c r="K48" i="1" s="1"/>
  <c r="K49" i="1" s="1"/>
  <c r="K51" i="1" s="1"/>
  <c r="L48" i="1" s="1"/>
  <c r="L49" i="1" s="1"/>
  <c r="L51" i="1" s="1"/>
  <c r="M48" i="1" s="1"/>
  <c r="M49" i="1" s="1"/>
  <c r="M51" i="1" s="1"/>
  <c r="N48" i="1" s="1"/>
  <c r="N49" i="1" s="1"/>
  <c r="N51" i="1" s="1"/>
  <c r="O50" i="1"/>
  <c r="O51" i="1" l="1"/>
  <c r="P50" i="1"/>
  <c r="P51" i="1" s="1"/>
  <c r="P47" i="1"/>
</calcChain>
</file>

<file path=xl/sharedStrings.xml><?xml version="1.0" encoding="utf-8"?>
<sst xmlns="http://schemas.openxmlformats.org/spreadsheetml/2006/main" count="307" uniqueCount="172">
  <si>
    <t>Debitor/måned</t>
  </si>
  <si>
    <t>Januar</t>
  </si>
  <si>
    <t xml:space="preserve"> Febr.</t>
  </si>
  <si>
    <t xml:space="preserve"> Marts   </t>
  </si>
  <si>
    <t xml:space="preserve"> Apr.</t>
  </si>
  <si>
    <t>Maj</t>
  </si>
  <si>
    <t xml:space="preserve"> Juni</t>
  </si>
  <si>
    <t xml:space="preserve"> Juli</t>
  </si>
  <si>
    <t xml:space="preserve"> Aug.</t>
  </si>
  <si>
    <t xml:space="preserve"> sept.</t>
  </si>
  <si>
    <t>Okt.</t>
  </si>
  <si>
    <t>Nov.</t>
  </si>
  <si>
    <t>Dec.</t>
  </si>
  <si>
    <t>Ialt</t>
  </si>
  <si>
    <t>Ialt pr.år</t>
  </si>
  <si>
    <t>Ialt pr. md.</t>
  </si>
  <si>
    <t xml:space="preserve"> </t>
  </si>
  <si>
    <t>Ejendomsfors.</t>
  </si>
  <si>
    <t>Elektricitet</t>
  </si>
  <si>
    <t>Service gasfyr</t>
  </si>
  <si>
    <t>Ulykkes fors.</t>
  </si>
  <si>
    <t>Forsikringer</t>
  </si>
  <si>
    <t>Bilforsikring</t>
  </si>
  <si>
    <t>Vægtafgift</t>
  </si>
  <si>
    <t>Udgifter ialt</t>
  </si>
  <si>
    <t>Overført</t>
  </si>
  <si>
    <t>Saldo</t>
  </si>
  <si>
    <t>Indtægter</t>
  </si>
  <si>
    <t>Overføres</t>
  </si>
  <si>
    <t xml:space="preserve"> 11/06-92</t>
  </si>
  <si>
    <t xml:space="preserve"> 11/12-92</t>
  </si>
  <si>
    <t xml:space="preserve"> 11/06-93</t>
  </si>
  <si>
    <t xml:space="preserve"> 11/12-93</t>
  </si>
  <si>
    <t xml:space="preserve"> 11/06-94</t>
  </si>
  <si>
    <t xml:space="preserve"> 11/12-94</t>
  </si>
  <si>
    <t xml:space="preserve"> 11/06-95</t>
  </si>
  <si>
    <t xml:space="preserve"> 11/12-95</t>
  </si>
  <si>
    <t xml:space="preserve"> 11/06-96</t>
  </si>
  <si>
    <t xml:space="preserve"> 11/12-96</t>
  </si>
  <si>
    <t xml:space="preserve"> 11/06-97</t>
  </si>
  <si>
    <t xml:space="preserve"> 11/12-97</t>
  </si>
  <si>
    <t xml:space="preserve"> 11/06-98</t>
  </si>
  <si>
    <t xml:space="preserve"> 11/12-98</t>
  </si>
  <si>
    <t xml:space="preserve"> 11/06-99</t>
  </si>
  <si>
    <t xml:space="preserve"> 11/12-99</t>
  </si>
  <si>
    <t xml:space="preserve"> 11/06-00</t>
  </si>
  <si>
    <t>restgµld</t>
  </si>
  <si>
    <t>ydelse</t>
  </si>
  <si>
    <t>rente</t>
  </si>
  <si>
    <t>bidrag</t>
  </si>
  <si>
    <t>afdrag</t>
  </si>
  <si>
    <t xml:space="preserve"> 31/12-92</t>
  </si>
  <si>
    <t>rente/bd</t>
  </si>
  <si>
    <t xml:space="preserve">  Maj</t>
  </si>
  <si>
    <t>IALT</t>
  </si>
  <si>
    <t>Personlig indkomst</t>
  </si>
  <si>
    <t>Kapital indkomst</t>
  </si>
  <si>
    <t>Skattepl. Indkomst:</t>
  </si>
  <si>
    <t>Bundskat:</t>
  </si>
  <si>
    <t>Topskat:</t>
  </si>
  <si>
    <t>Kommune:</t>
  </si>
  <si>
    <t>Kirke:</t>
  </si>
  <si>
    <t>Pers. fradrag</t>
  </si>
  <si>
    <t>Personskat ialt:</t>
  </si>
  <si>
    <t xml:space="preserve"> +/-</t>
  </si>
  <si>
    <t>Renter</t>
  </si>
  <si>
    <t>Forbrug</t>
  </si>
  <si>
    <t>Personfradrag kommune</t>
  </si>
  <si>
    <t>Udgifter pr.måned</t>
  </si>
  <si>
    <t>Ejendomsværdiskat</t>
  </si>
  <si>
    <t>Fradrag topskat</t>
  </si>
  <si>
    <t>Satser</t>
  </si>
  <si>
    <t>AM-Bidrag</t>
  </si>
  <si>
    <t>Løn</t>
  </si>
  <si>
    <t>Personfradrag bundskat</t>
  </si>
  <si>
    <t>Henrik</t>
  </si>
  <si>
    <t>Vand</t>
  </si>
  <si>
    <t>Lån</t>
  </si>
  <si>
    <t>Indbetalt A-skat</t>
  </si>
  <si>
    <t>Rubrik 11 Løn efter AM-bidrag</t>
  </si>
  <si>
    <t>Rubrik 61 Topskattegrundlag</t>
  </si>
  <si>
    <t>Nedslag for negativ kapitalindkomst</t>
  </si>
  <si>
    <t>Indboforsikring</t>
  </si>
  <si>
    <t>Lønningsregnsk.</t>
  </si>
  <si>
    <t>Rubrik 19 Helbredsforsikring</t>
  </si>
  <si>
    <t>Fradrag</t>
  </si>
  <si>
    <t>Beskæftigelsesfradrag</t>
  </si>
  <si>
    <t>Renovation</t>
  </si>
  <si>
    <t>Vedligeholddelse</t>
  </si>
  <si>
    <t>Obl. Lån</t>
  </si>
  <si>
    <t>Mobiltelefon</t>
  </si>
  <si>
    <t>Fagforening</t>
  </si>
  <si>
    <t>A-kasse</t>
  </si>
  <si>
    <t>Beskæftigelsesfradrag enlig forsørger</t>
  </si>
  <si>
    <t>Befordringsfradrag</t>
  </si>
  <si>
    <t>A-Kasse</t>
  </si>
  <si>
    <t>Diesel</t>
  </si>
  <si>
    <t>Skal betale</t>
  </si>
  <si>
    <t>Henrik Jess Nielsen Skovstræde 3</t>
  </si>
  <si>
    <t xml:space="preserve"> April</t>
  </si>
  <si>
    <t>Månedsløn</t>
  </si>
  <si>
    <t>Fri telefon m.m.</t>
  </si>
  <si>
    <t>PFA Helbredssikring - arbejde</t>
  </si>
  <si>
    <t>PFA Helbredssikring - fritid</t>
  </si>
  <si>
    <t>PFA Kritisk Sygdom</t>
  </si>
  <si>
    <t>Løntillæg 0,45%</t>
  </si>
  <si>
    <t>Firmapensionsbidrag egen andel</t>
  </si>
  <si>
    <t>ATP bidrag</t>
  </si>
  <si>
    <t>Arbejdsmarkedsbidrag</t>
  </si>
  <si>
    <t>Frokost - Egmont</t>
  </si>
  <si>
    <t>Nettobetaling Nemkonto</t>
  </si>
  <si>
    <t>Firmapension firmaandel</t>
  </si>
  <si>
    <t>A-indk:</t>
  </si>
  <si>
    <t>Gældsstyrelsen</t>
  </si>
  <si>
    <t>Skat 41%</t>
  </si>
  <si>
    <t>Gældsstyrelsen 29%</t>
  </si>
  <si>
    <t>Skat:</t>
  </si>
  <si>
    <t>Skatteprocent</t>
  </si>
  <si>
    <t>Løn før AMB</t>
  </si>
  <si>
    <t>Selvangivelse for 2025</t>
  </si>
  <si>
    <t>Andre off. Udgifter</t>
  </si>
  <si>
    <t>Olivia Børnebidrag</t>
  </si>
  <si>
    <t>Erika Børnebidrag</t>
  </si>
  <si>
    <t>Diverse</t>
  </si>
  <si>
    <t>Budget 2025</t>
  </si>
  <si>
    <t>Togkort</t>
  </si>
  <si>
    <t>Transport</t>
  </si>
  <si>
    <t>Børn</t>
  </si>
  <si>
    <t>Erika Børne- ungeydelse</t>
  </si>
  <si>
    <t>Erika Børnetilskud</t>
  </si>
  <si>
    <t>Bolig Banklån</t>
  </si>
  <si>
    <t>Spildevand</t>
  </si>
  <si>
    <t>Bil Service</t>
  </si>
  <si>
    <t>Grundskyld</t>
  </si>
  <si>
    <t>Renteudgifter Realkredit</t>
  </si>
  <si>
    <t>Renteudgifter Boliglån</t>
  </si>
  <si>
    <t>Renteindtægter</t>
  </si>
  <si>
    <t>Ekstra pensionsfradrag</t>
  </si>
  <si>
    <t>Jobfradrag</t>
  </si>
  <si>
    <t>Ligningsmæssige fradrag</t>
  </si>
  <si>
    <t>AM- Bidrag</t>
  </si>
  <si>
    <t>Løn før AM-bidrag</t>
  </si>
  <si>
    <t>Arbg. Alderspension fratrukket løn</t>
  </si>
  <si>
    <t>Energi Fyn Gas</t>
  </si>
  <si>
    <t>Evida</t>
  </si>
  <si>
    <t>NHS Program - 20% - Skat</t>
  </si>
  <si>
    <t>NHS</t>
  </si>
  <si>
    <t xml:space="preserve">Nettobetaling </t>
  </si>
  <si>
    <t>Total Løn indkomst</t>
  </si>
  <si>
    <t>El</t>
  </si>
  <si>
    <t>Gas</t>
  </si>
  <si>
    <t>Spildevand og affald</t>
  </si>
  <si>
    <t>Internet og mobil</t>
  </si>
  <si>
    <t>Transport (offentlig)</t>
  </si>
  <si>
    <t>Transport (med bil)</t>
  </si>
  <si>
    <t>Fødevarer (dagligvarer)</t>
  </si>
  <si>
    <t>Fødevarer (spise ude)</t>
  </si>
  <si>
    <t>Sundhedsforsikring</t>
  </si>
  <si>
    <t>Fitnesscenter</t>
  </si>
  <si>
    <t>Underholdning</t>
  </si>
  <si>
    <t>Diverse småkøb</t>
  </si>
  <si>
    <t>Ekstra (uforudsete udgifter)</t>
  </si>
  <si>
    <t>Bolig (leje)</t>
  </si>
  <si>
    <t>Extra / Ordinære udgifter*</t>
  </si>
  <si>
    <t>Fly</t>
  </si>
  <si>
    <t>Kontorfælles</t>
  </si>
  <si>
    <t>Gæld afdrag</t>
  </si>
  <si>
    <t>Index fonde</t>
  </si>
  <si>
    <t>Leje intægt</t>
  </si>
  <si>
    <t>Portugal</t>
  </si>
  <si>
    <t>Over/Underskud (mdr)</t>
  </si>
  <si>
    <t>*Den er jeg ikke sikker på hvis jeg bor i Portugal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</si>
</sst>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8"/>
      <name val="Verdana"/>
      <family val="2"/>
    </font>
    <font>
      <sz val="10"/>
      <color rgb="FF0070C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0"/>
      </left>
      <right/>
      <top style="medium">
        <color indexed="64"/>
      </top>
      <bottom style="thin">
        <color indexed="0"/>
      </bottom>
      <diagonal/>
    </border>
    <border>
      <left/>
      <right/>
      <top style="medium">
        <color indexed="64"/>
      </top>
      <bottom style="thin">
        <color indexed="0"/>
      </bottom>
      <diagonal/>
    </border>
    <border>
      <left/>
      <right style="medium">
        <color indexed="64"/>
      </right>
      <top style="medium">
        <color indexed="64"/>
      </top>
      <bottom style="thin">
        <color indexed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medium">
        <color indexed="64"/>
      </right>
      <top style="thin">
        <color indexed="0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0"/>
      </top>
      <bottom/>
      <diagonal/>
    </border>
    <border>
      <left style="medium">
        <color indexed="64"/>
      </left>
      <right style="thin">
        <color indexed="0"/>
      </right>
      <top style="medium">
        <color indexed="64"/>
      </top>
      <bottom style="thin">
        <color indexed="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0"/>
      </right>
      <top style="thin">
        <color indexed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 applyProtection="0">
      <alignment vertical="top"/>
    </xf>
    <xf numFmtId="0" fontId="3" fillId="0" borderId="0" applyProtection="0">
      <alignment vertical="top"/>
    </xf>
  </cellStyleXfs>
  <cellXfs count="286">
    <xf numFmtId="0" fontId="0" fillId="0" borderId="0" xfId="0">
      <alignment vertical="top"/>
    </xf>
    <xf numFmtId="3" fontId="0" fillId="0" borderId="0" xfId="0" applyNumberFormat="1">
      <alignment vertical="top"/>
    </xf>
    <xf numFmtId="3" fontId="1" fillId="0" borderId="7" xfId="0" applyNumberFormat="1" applyFont="1" applyBorder="1">
      <alignment vertical="top"/>
    </xf>
    <xf numFmtId="3" fontId="0" fillId="0" borderId="10" xfId="0" applyNumberFormat="1" applyBorder="1">
      <alignment vertical="top"/>
    </xf>
    <xf numFmtId="3" fontId="0" fillId="0" borderId="5" xfId="0" applyNumberFormat="1" applyBorder="1">
      <alignment vertical="top"/>
    </xf>
    <xf numFmtId="3" fontId="0" fillId="0" borderId="12" xfId="0" applyNumberFormat="1" applyBorder="1">
      <alignment vertical="top"/>
    </xf>
    <xf numFmtId="3" fontId="0" fillId="0" borderId="13" xfId="0" applyNumberFormat="1" applyBorder="1">
      <alignment vertical="top"/>
    </xf>
    <xf numFmtId="3" fontId="0" fillId="0" borderId="14" xfId="0" applyNumberFormat="1" applyBorder="1">
      <alignment vertical="top"/>
    </xf>
    <xf numFmtId="15" fontId="0" fillId="0" borderId="18" xfId="0" applyNumberFormat="1" applyBorder="1">
      <alignment vertical="top"/>
    </xf>
    <xf numFmtId="0" fontId="0" fillId="0" borderId="5" xfId="0" applyBorder="1">
      <alignment vertical="top"/>
    </xf>
    <xf numFmtId="3" fontId="0" fillId="0" borderId="21" xfId="0" applyNumberFormat="1" applyBorder="1" applyAlignment="1">
      <alignment horizontal="right" vertical="top"/>
    </xf>
    <xf numFmtId="3" fontId="0" fillId="0" borderId="6" xfId="0" applyNumberFormat="1" applyBorder="1" applyAlignment="1">
      <alignment horizontal="right" vertical="top"/>
    </xf>
    <xf numFmtId="3" fontId="0" fillId="0" borderId="8" xfId="0" applyNumberFormat="1" applyBorder="1" applyAlignment="1">
      <alignment horizontal="right" vertical="top"/>
    </xf>
    <xf numFmtId="3" fontId="0" fillId="0" borderId="12" xfId="0" applyNumberFormat="1" applyBorder="1" applyAlignment="1">
      <alignment horizontal="right" vertical="top"/>
    </xf>
    <xf numFmtId="3" fontId="0" fillId="0" borderId="23" xfId="0" applyNumberFormat="1" applyBorder="1" applyAlignment="1">
      <alignment horizontal="right" vertical="top"/>
    </xf>
    <xf numFmtId="3" fontId="0" fillId="0" borderId="28" xfId="0" applyNumberFormat="1" applyBorder="1" applyAlignment="1">
      <alignment horizontal="right" vertical="top"/>
    </xf>
    <xf numFmtId="3" fontId="0" fillId="0" borderId="14" xfId="0" applyNumberFormat="1" applyBorder="1" applyAlignment="1">
      <alignment horizontal="right" vertical="top"/>
    </xf>
    <xf numFmtId="10" fontId="0" fillId="0" borderId="11" xfId="0" applyNumberFormat="1" applyBorder="1" applyAlignment="1">
      <alignment horizontal="right" vertical="top"/>
    </xf>
    <xf numFmtId="10" fontId="0" fillId="0" borderId="1" xfId="0" applyNumberFormat="1" applyBorder="1" applyAlignment="1">
      <alignment horizontal="right" vertical="top"/>
    </xf>
    <xf numFmtId="10" fontId="0" fillId="0" borderId="4" xfId="0" applyNumberFormat="1" applyBorder="1" applyAlignment="1">
      <alignment horizontal="right" vertical="top"/>
    </xf>
    <xf numFmtId="3" fontId="0" fillId="0" borderId="22" xfId="0" applyNumberFormat="1" applyBorder="1" applyAlignment="1">
      <alignment horizontal="right" vertical="top"/>
    </xf>
    <xf numFmtId="0" fontId="0" fillId="0" borderId="8" xfId="0" applyBorder="1">
      <alignment vertical="top"/>
    </xf>
    <xf numFmtId="0" fontId="6" fillId="0" borderId="0" xfId="0" applyFont="1" applyAlignment="1">
      <alignment vertical="top" wrapText="1"/>
    </xf>
    <xf numFmtId="4" fontId="6" fillId="0" borderId="0" xfId="0" applyNumberFormat="1" applyFont="1" applyAlignment="1">
      <alignment horizontal="right" vertical="top" wrapText="1"/>
    </xf>
    <xf numFmtId="0" fontId="6" fillId="0" borderId="0" xfId="0" applyFont="1" applyAlignment="1">
      <alignment horizontal="right" vertical="top" wrapText="1"/>
    </xf>
    <xf numFmtId="0" fontId="0" fillId="0" borderId="7" xfId="0" applyBorder="1">
      <alignment vertical="top"/>
    </xf>
    <xf numFmtId="3" fontId="4" fillId="0" borderId="14" xfId="0" applyNumberFormat="1" applyFont="1" applyBorder="1">
      <alignment vertical="top"/>
    </xf>
    <xf numFmtId="3" fontId="0" fillId="0" borderId="9" xfId="0" applyNumberFormat="1" applyBorder="1">
      <alignment vertical="top"/>
    </xf>
    <xf numFmtId="3" fontId="0" fillId="0" borderId="7" xfId="0" applyNumberFormat="1" applyBorder="1">
      <alignment vertical="top"/>
    </xf>
    <xf numFmtId="3" fontId="1" fillId="0" borderId="44" xfId="0" applyNumberFormat="1" applyFont="1" applyBorder="1">
      <alignment vertical="top"/>
    </xf>
    <xf numFmtId="3" fontId="1" fillId="0" borderId="35" xfId="0" applyNumberFormat="1" applyFont="1" applyBorder="1">
      <alignment vertical="top"/>
    </xf>
    <xf numFmtId="3" fontId="1" fillId="0" borderId="20" xfId="0" applyNumberFormat="1" applyFont="1" applyBorder="1">
      <alignment vertical="top"/>
    </xf>
    <xf numFmtId="0" fontId="0" fillId="0" borderId="10" xfId="0" applyBorder="1">
      <alignment vertical="top"/>
    </xf>
    <xf numFmtId="3" fontId="0" fillId="0" borderId="33" xfId="0" applyNumberFormat="1" applyBorder="1">
      <alignment vertical="top"/>
    </xf>
    <xf numFmtId="3" fontId="0" fillId="0" borderId="38" xfId="0" applyNumberFormat="1" applyBorder="1">
      <alignment vertical="top"/>
    </xf>
    <xf numFmtId="3" fontId="0" fillId="0" borderId="36" xfId="0" applyNumberFormat="1" applyBorder="1">
      <alignment vertical="top"/>
    </xf>
    <xf numFmtId="3" fontId="1" fillId="0" borderId="4" xfId="0" applyNumberFormat="1" applyFont="1" applyBorder="1" applyAlignment="1">
      <alignment horizontal="right" vertical="top"/>
    </xf>
    <xf numFmtId="10" fontId="0" fillId="0" borderId="27" xfId="0" applyNumberFormat="1" applyBorder="1" applyAlignment="1">
      <alignment horizontal="right" vertical="top"/>
    </xf>
    <xf numFmtId="3" fontId="0" fillId="0" borderId="0" xfId="0" applyNumberFormat="1" applyAlignment="1">
      <alignment horizontal="center" vertical="top"/>
    </xf>
    <xf numFmtId="3" fontId="0" fillId="0" borderId="19" xfId="0" applyNumberFormat="1" applyBorder="1">
      <alignment vertical="top"/>
    </xf>
    <xf numFmtId="3" fontId="0" fillId="0" borderId="42" xfId="0" applyNumberFormat="1" applyBorder="1">
      <alignment vertical="top"/>
    </xf>
    <xf numFmtId="3" fontId="0" fillId="0" borderId="6" xfId="0" applyNumberFormat="1" applyBorder="1">
      <alignment vertical="top"/>
    </xf>
    <xf numFmtId="3" fontId="0" fillId="0" borderId="11" xfId="0" applyNumberFormat="1" applyBorder="1">
      <alignment vertical="top"/>
    </xf>
    <xf numFmtId="3" fontId="0" fillId="0" borderId="27" xfId="0" applyNumberFormat="1" applyBorder="1">
      <alignment vertical="top"/>
    </xf>
    <xf numFmtId="3" fontId="3" fillId="0" borderId="41" xfId="0" applyNumberFormat="1" applyFont="1" applyBorder="1">
      <alignment vertical="top"/>
    </xf>
    <xf numFmtId="3" fontId="0" fillId="0" borderId="28" xfId="0" applyNumberFormat="1" applyBorder="1">
      <alignment vertical="top"/>
    </xf>
    <xf numFmtId="3" fontId="0" fillId="0" borderId="37" xfId="0" applyNumberFormat="1" applyBorder="1">
      <alignment vertical="top"/>
    </xf>
    <xf numFmtId="3" fontId="1" fillId="0" borderId="39" xfId="0" applyNumberFormat="1" applyFont="1" applyBorder="1" applyAlignment="1">
      <alignment horizontal="right" vertical="top"/>
    </xf>
    <xf numFmtId="3" fontId="0" fillId="0" borderId="4" xfId="0" applyNumberFormat="1" applyBorder="1">
      <alignment vertical="top"/>
    </xf>
    <xf numFmtId="3" fontId="0" fillId="0" borderId="8" xfId="0" applyNumberFormat="1" applyBorder="1">
      <alignment vertical="top"/>
    </xf>
    <xf numFmtId="3" fontId="0" fillId="0" borderId="1" xfId="0" applyNumberFormat="1" applyBorder="1">
      <alignment vertical="top"/>
    </xf>
    <xf numFmtId="0" fontId="0" fillId="0" borderId="6" xfId="0" applyBorder="1">
      <alignment vertical="top"/>
    </xf>
    <xf numFmtId="3" fontId="3" fillId="0" borderId="57" xfId="0" applyNumberFormat="1" applyFont="1" applyBorder="1">
      <alignment vertical="top"/>
    </xf>
    <xf numFmtId="3" fontId="3" fillId="0" borderId="47" xfId="0" applyNumberFormat="1" applyFont="1" applyBorder="1">
      <alignment vertical="top"/>
    </xf>
    <xf numFmtId="0" fontId="0" fillId="0" borderId="12" xfId="0" applyBorder="1">
      <alignment vertical="top"/>
    </xf>
    <xf numFmtId="3" fontId="3" fillId="0" borderId="11" xfId="0" applyNumberFormat="1" applyFont="1" applyBorder="1" applyAlignment="1">
      <alignment horizontal="right" vertical="top"/>
    </xf>
    <xf numFmtId="3" fontId="3" fillId="0" borderId="1" xfId="0" applyNumberFormat="1" applyFont="1" applyBorder="1" applyAlignment="1">
      <alignment horizontal="right" vertical="top"/>
    </xf>
    <xf numFmtId="3" fontId="3" fillId="0" borderId="6" xfId="0" applyNumberFormat="1" applyFont="1" applyBorder="1" applyAlignment="1">
      <alignment horizontal="right" vertical="top"/>
    </xf>
    <xf numFmtId="3" fontId="3" fillId="0" borderId="7" xfId="0" applyNumberFormat="1" applyFont="1" applyBorder="1">
      <alignment vertical="top"/>
    </xf>
    <xf numFmtId="3" fontId="3" fillId="0" borderId="4" xfId="0" applyNumberFormat="1" applyFont="1" applyBorder="1" applyAlignment="1">
      <alignment horizontal="right" vertical="top"/>
    </xf>
    <xf numFmtId="3" fontId="3" fillId="0" borderId="8" xfId="0" applyNumberFormat="1" applyFont="1" applyBorder="1" applyAlignment="1">
      <alignment horizontal="right" vertical="top"/>
    </xf>
    <xf numFmtId="3" fontId="3" fillId="0" borderId="10" xfId="0" applyNumberFormat="1" applyFont="1" applyBorder="1">
      <alignment vertical="top"/>
    </xf>
    <xf numFmtId="3" fontId="1" fillId="0" borderId="23" xfId="0" applyNumberFormat="1" applyFont="1" applyBorder="1" applyAlignment="1">
      <alignment horizontal="right" vertical="top"/>
    </xf>
    <xf numFmtId="3" fontId="1" fillId="0" borderId="28" xfId="0" applyNumberFormat="1" applyFont="1" applyBorder="1" applyAlignment="1">
      <alignment horizontal="right" vertical="top"/>
    </xf>
    <xf numFmtId="3" fontId="3" fillId="0" borderId="5" xfId="0" applyNumberFormat="1" applyFont="1" applyBorder="1">
      <alignment vertical="top"/>
    </xf>
    <xf numFmtId="0" fontId="0" fillId="0" borderId="58" xfId="0" applyBorder="1">
      <alignment vertical="top"/>
    </xf>
    <xf numFmtId="0" fontId="0" fillId="0" borderId="2" xfId="0" applyBorder="1">
      <alignment vertical="top"/>
    </xf>
    <xf numFmtId="3" fontId="3" fillId="0" borderId="0" xfId="0" applyNumberFormat="1" applyFont="1">
      <alignment vertical="top"/>
    </xf>
    <xf numFmtId="3" fontId="0" fillId="0" borderId="39" xfId="0" applyNumberFormat="1" applyBorder="1" applyAlignment="1">
      <alignment horizontal="right" vertical="top"/>
    </xf>
    <xf numFmtId="3" fontId="3" fillId="0" borderId="12" xfId="0" applyNumberFormat="1" applyFont="1" applyBorder="1" applyAlignment="1">
      <alignment horizontal="right" vertical="top"/>
    </xf>
    <xf numFmtId="3" fontId="1" fillId="0" borderId="19" xfId="0" applyNumberFormat="1" applyFont="1" applyBorder="1">
      <alignment vertical="top"/>
    </xf>
    <xf numFmtId="0" fontId="0" fillId="0" borderId="11" xfId="0" applyBorder="1">
      <alignment vertical="top"/>
    </xf>
    <xf numFmtId="3" fontId="0" fillId="2" borderId="50" xfId="0" applyNumberFormat="1" applyFill="1" applyBorder="1">
      <alignment vertical="top"/>
    </xf>
    <xf numFmtId="3" fontId="0" fillId="2" borderId="51" xfId="0" applyNumberFormat="1" applyFill="1" applyBorder="1">
      <alignment vertical="top"/>
    </xf>
    <xf numFmtId="3" fontId="0" fillId="2" borderId="33" xfId="0" applyNumberFormat="1" applyFill="1" applyBorder="1">
      <alignment vertical="top"/>
    </xf>
    <xf numFmtId="3" fontId="3" fillId="0" borderId="9" xfId="0" applyNumberFormat="1" applyFont="1" applyBorder="1">
      <alignment vertical="top"/>
    </xf>
    <xf numFmtId="0" fontId="3" fillId="0" borderId="5" xfId="0" applyFont="1" applyBorder="1">
      <alignment vertical="top"/>
    </xf>
    <xf numFmtId="0" fontId="1" fillId="0" borderId="56" xfId="0" applyFont="1" applyBorder="1">
      <alignment vertical="top"/>
    </xf>
    <xf numFmtId="3" fontId="1" fillId="0" borderId="40" xfId="0" applyNumberFormat="1" applyFont="1" applyBorder="1" applyAlignment="1">
      <alignment horizontal="right" vertical="top"/>
    </xf>
    <xf numFmtId="3" fontId="1" fillId="0" borderId="56" xfId="0" applyNumberFormat="1" applyFont="1" applyBorder="1">
      <alignment vertical="top"/>
    </xf>
    <xf numFmtId="3" fontId="1" fillId="0" borderId="14" xfId="0" applyNumberFormat="1" applyFont="1" applyBorder="1" applyAlignment="1">
      <alignment horizontal="right" vertical="top"/>
    </xf>
    <xf numFmtId="3" fontId="1" fillId="0" borderId="8" xfId="0" applyNumberFormat="1" applyFont="1" applyBorder="1" applyAlignment="1">
      <alignment horizontal="right" vertical="top"/>
    </xf>
    <xf numFmtId="3" fontId="1" fillId="0" borderId="9" xfId="0" applyNumberFormat="1" applyFont="1" applyBorder="1">
      <alignment vertical="top"/>
    </xf>
    <xf numFmtId="3" fontId="0" fillId="0" borderId="24" xfId="0" applyNumberFormat="1" applyBorder="1" applyAlignment="1">
      <alignment horizontal="right" vertical="top"/>
    </xf>
    <xf numFmtId="10" fontId="0" fillId="0" borderId="13" xfId="0" applyNumberFormat="1" applyBorder="1" applyAlignment="1">
      <alignment horizontal="right" vertical="top"/>
    </xf>
    <xf numFmtId="2" fontId="0" fillId="0" borderId="0" xfId="0" applyNumberFormat="1">
      <alignment vertical="top"/>
    </xf>
    <xf numFmtId="3" fontId="0" fillId="0" borderId="64" xfId="0" applyNumberFormat="1" applyBorder="1">
      <alignment vertical="top"/>
    </xf>
    <xf numFmtId="3" fontId="0" fillId="0" borderId="39" xfId="0" applyNumberFormat="1" applyBorder="1">
      <alignment vertical="top"/>
    </xf>
    <xf numFmtId="3" fontId="0" fillId="0" borderId="56" xfId="0" applyNumberFormat="1" applyBorder="1">
      <alignment vertical="top"/>
    </xf>
    <xf numFmtId="3" fontId="0" fillId="0" borderId="40" xfId="0" applyNumberFormat="1" applyBorder="1">
      <alignment vertical="top"/>
    </xf>
    <xf numFmtId="3" fontId="2" fillId="0" borderId="17" xfId="0" applyNumberFormat="1" applyFont="1" applyBorder="1">
      <alignment vertical="top"/>
    </xf>
    <xf numFmtId="3" fontId="0" fillId="0" borderId="63" xfId="0" applyNumberFormat="1" applyBorder="1">
      <alignment vertical="top"/>
    </xf>
    <xf numFmtId="3" fontId="2" fillId="0" borderId="16" xfId="0" applyNumberFormat="1" applyFont="1" applyBorder="1">
      <alignment vertical="top"/>
    </xf>
    <xf numFmtId="3" fontId="1" fillId="0" borderId="3" xfId="0" applyNumberFormat="1" applyFont="1" applyBorder="1">
      <alignment vertical="top"/>
    </xf>
    <xf numFmtId="3" fontId="0" fillId="0" borderId="18" xfId="0" applyNumberFormat="1" applyBorder="1">
      <alignment vertical="top"/>
    </xf>
    <xf numFmtId="3" fontId="0" fillId="0" borderId="59" xfId="0" applyNumberFormat="1" applyBorder="1">
      <alignment vertical="top"/>
    </xf>
    <xf numFmtId="3" fontId="0" fillId="0" borderId="60" xfId="0" applyNumberFormat="1" applyBorder="1">
      <alignment vertical="top"/>
    </xf>
    <xf numFmtId="3" fontId="0" fillId="0" borderId="25" xfId="0" applyNumberFormat="1" applyBorder="1">
      <alignment vertical="top"/>
    </xf>
    <xf numFmtId="0" fontId="0" fillId="0" borderId="65" xfId="0" applyBorder="1">
      <alignment vertical="top"/>
    </xf>
    <xf numFmtId="0" fontId="0" fillId="0" borderId="62" xfId="0" applyBorder="1" applyAlignment="1">
      <alignment horizontal="center" vertical="top"/>
    </xf>
    <xf numFmtId="0" fontId="0" fillId="0" borderId="34" xfId="0" applyBorder="1" applyAlignment="1">
      <alignment horizontal="center" vertical="top"/>
    </xf>
    <xf numFmtId="3" fontId="3" fillId="0" borderId="19" xfId="0" applyNumberFormat="1" applyFont="1" applyBorder="1">
      <alignment vertical="top"/>
    </xf>
    <xf numFmtId="3" fontId="0" fillId="0" borderId="69" xfId="0" applyNumberFormat="1" applyBorder="1">
      <alignment vertical="top"/>
    </xf>
    <xf numFmtId="3" fontId="0" fillId="0" borderId="70" xfId="0" applyNumberFormat="1" applyBorder="1">
      <alignment vertical="top"/>
    </xf>
    <xf numFmtId="3" fontId="0" fillId="0" borderId="71" xfId="0" applyNumberFormat="1" applyBorder="1">
      <alignment vertical="top"/>
    </xf>
    <xf numFmtId="3" fontId="7" fillId="0" borderId="10" xfId="0" applyNumberFormat="1" applyFont="1" applyBorder="1">
      <alignment vertical="top"/>
    </xf>
    <xf numFmtId="3" fontId="7" fillId="0" borderId="5" xfId="0" applyNumberFormat="1" applyFont="1" applyBorder="1">
      <alignment vertical="top"/>
    </xf>
    <xf numFmtId="3" fontId="7" fillId="0" borderId="1" xfId="0" applyNumberFormat="1" applyFont="1" applyBorder="1">
      <alignment vertical="top"/>
    </xf>
    <xf numFmtId="3" fontId="7" fillId="0" borderId="6" xfId="0" applyNumberFormat="1" applyFont="1" applyBorder="1">
      <alignment vertical="top"/>
    </xf>
    <xf numFmtId="3" fontId="7" fillId="0" borderId="7" xfId="0" applyNumberFormat="1" applyFont="1" applyBorder="1">
      <alignment vertical="top"/>
    </xf>
    <xf numFmtId="3" fontId="7" fillId="0" borderId="4" xfId="0" applyNumberFormat="1" applyFont="1" applyBorder="1">
      <alignment vertical="top"/>
    </xf>
    <xf numFmtId="3" fontId="7" fillId="0" borderId="8" xfId="0" applyNumberFormat="1" applyFont="1" applyBorder="1">
      <alignment vertical="top"/>
    </xf>
    <xf numFmtId="3" fontId="7" fillId="0" borderId="50" xfId="0" applyNumberFormat="1" applyFont="1" applyBorder="1">
      <alignment vertical="top"/>
    </xf>
    <xf numFmtId="3" fontId="7" fillId="0" borderId="33" xfId="0" applyNumberFormat="1" applyFont="1" applyBorder="1">
      <alignment vertical="top"/>
    </xf>
    <xf numFmtId="3" fontId="0" fillId="0" borderId="30" xfId="0" applyNumberFormat="1" applyBorder="1">
      <alignment vertical="top"/>
    </xf>
    <xf numFmtId="3" fontId="3" fillId="0" borderId="43" xfId="0" applyNumberFormat="1" applyFont="1" applyBorder="1">
      <alignment vertical="top"/>
    </xf>
    <xf numFmtId="3" fontId="0" fillId="0" borderId="73" xfId="0" applyNumberFormat="1" applyBorder="1">
      <alignment vertical="top"/>
    </xf>
    <xf numFmtId="3" fontId="0" fillId="0" borderId="74" xfId="0" applyNumberFormat="1" applyBorder="1">
      <alignment vertical="top"/>
    </xf>
    <xf numFmtId="15" fontId="0" fillId="0" borderId="3" xfId="0" applyNumberFormat="1" applyBorder="1" applyAlignment="1">
      <alignment horizontal="left" vertical="top"/>
    </xf>
    <xf numFmtId="0" fontId="0" fillId="0" borderId="38" xfId="0" applyBorder="1">
      <alignment vertical="top"/>
    </xf>
    <xf numFmtId="0" fontId="0" fillId="0" borderId="50" xfId="0" applyBorder="1">
      <alignment vertical="top"/>
    </xf>
    <xf numFmtId="0" fontId="0" fillId="0" borderId="33" xfId="0" applyBorder="1">
      <alignment vertical="top"/>
    </xf>
    <xf numFmtId="0" fontId="3" fillId="0" borderId="33" xfId="0" applyFont="1" applyBorder="1">
      <alignment vertical="top"/>
    </xf>
    <xf numFmtId="0" fontId="0" fillId="0" borderId="41" xfId="0" applyBorder="1">
      <alignment vertical="top"/>
    </xf>
    <xf numFmtId="0" fontId="0" fillId="0" borderId="42" xfId="0" applyBorder="1">
      <alignment vertical="top"/>
    </xf>
    <xf numFmtId="0" fontId="3" fillId="0" borderId="42" xfId="0" applyFont="1" applyBorder="1">
      <alignment vertical="top"/>
    </xf>
    <xf numFmtId="3" fontId="7" fillId="0" borderId="76" xfId="0" applyNumberFormat="1" applyFont="1" applyBorder="1">
      <alignment vertical="top"/>
    </xf>
    <xf numFmtId="3" fontId="7" fillId="0" borderId="16" xfId="0" applyNumberFormat="1" applyFont="1" applyBorder="1">
      <alignment vertical="top"/>
    </xf>
    <xf numFmtId="3" fontId="3" fillId="0" borderId="38" xfId="0" applyNumberFormat="1" applyFont="1" applyBorder="1">
      <alignment vertical="top"/>
    </xf>
    <xf numFmtId="0" fontId="0" fillId="0" borderId="75" xfId="0" applyBorder="1">
      <alignment vertical="top"/>
    </xf>
    <xf numFmtId="3" fontId="0" fillId="2" borderId="32" xfId="0" applyNumberFormat="1" applyFill="1" applyBorder="1">
      <alignment vertical="top"/>
    </xf>
    <xf numFmtId="3" fontId="0" fillId="0" borderId="45" xfId="0" applyNumberFormat="1" applyBorder="1">
      <alignment vertical="top"/>
    </xf>
    <xf numFmtId="3" fontId="2" fillId="0" borderId="36" xfId="0" applyNumberFormat="1" applyFont="1" applyBorder="1">
      <alignment vertical="top"/>
    </xf>
    <xf numFmtId="3" fontId="2" fillId="0" borderId="37" xfId="0" applyNumberFormat="1" applyFont="1" applyBorder="1">
      <alignment vertical="top"/>
    </xf>
    <xf numFmtId="3" fontId="2" fillId="0" borderId="15" xfId="0" applyNumberFormat="1" applyFont="1" applyBorder="1">
      <alignment vertical="top"/>
    </xf>
    <xf numFmtId="3" fontId="0" fillId="0" borderId="75" xfId="0" applyNumberFormat="1" applyBorder="1">
      <alignment vertical="top"/>
    </xf>
    <xf numFmtId="0" fontId="0" fillId="0" borderId="29" xfId="0" applyBorder="1">
      <alignment vertical="top"/>
    </xf>
    <xf numFmtId="0" fontId="3" fillId="0" borderId="58" xfId="0" applyFont="1" applyBorder="1">
      <alignment vertical="top"/>
    </xf>
    <xf numFmtId="3" fontId="4" fillId="0" borderId="50" xfId="0" applyNumberFormat="1" applyFont="1" applyBorder="1">
      <alignment vertical="top"/>
    </xf>
    <xf numFmtId="3" fontId="3" fillId="0" borderId="55" xfId="0" applyNumberFormat="1" applyFont="1" applyBorder="1">
      <alignment vertical="top"/>
    </xf>
    <xf numFmtId="3" fontId="0" fillId="0" borderId="50" xfId="0" applyNumberFormat="1" applyBorder="1" applyAlignment="1">
      <alignment horizontal="left" vertical="top"/>
    </xf>
    <xf numFmtId="3" fontId="0" fillId="0" borderId="33" xfId="0" applyNumberFormat="1" applyBorder="1" applyAlignment="1">
      <alignment horizontal="left" vertical="top"/>
    </xf>
    <xf numFmtId="3" fontId="3" fillId="0" borderId="51" xfId="0" applyNumberFormat="1" applyFont="1" applyBorder="1" applyAlignment="1">
      <alignment horizontal="left" vertical="top"/>
    </xf>
    <xf numFmtId="3" fontId="0" fillId="0" borderId="36" xfId="0" applyNumberFormat="1" applyBorder="1" applyAlignment="1">
      <alignment horizontal="left" vertical="top"/>
    </xf>
    <xf numFmtId="3" fontId="0" fillId="0" borderId="37" xfId="0" applyNumberFormat="1" applyBorder="1" applyAlignment="1">
      <alignment horizontal="left" vertical="top"/>
    </xf>
    <xf numFmtId="3" fontId="2" fillId="0" borderId="46" xfId="0" applyNumberFormat="1" applyFont="1" applyBorder="1">
      <alignment vertical="top"/>
    </xf>
    <xf numFmtId="3" fontId="0" fillId="0" borderId="46" xfId="0" applyNumberFormat="1" applyBorder="1" applyAlignment="1">
      <alignment horizontal="left" vertical="top"/>
    </xf>
    <xf numFmtId="3" fontId="0" fillId="0" borderId="61" xfId="0" applyNumberFormat="1" applyBorder="1" applyAlignment="1">
      <alignment horizontal="left" vertical="top"/>
    </xf>
    <xf numFmtId="0" fontId="0" fillId="0" borderId="56" xfId="0" applyBorder="1">
      <alignment vertical="top"/>
    </xf>
    <xf numFmtId="3" fontId="1" fillId="0" borderId="77" xfId="0" applyNumberFormat="1" applyFont="1" applyBorder="1" applyAlignment="1">
      <alignment horizontal="right" vertical="top"/>
    </xf>
    <xf numFmtId="0" fontId="3" fillId="0" borderId="10" xfId="0" applyFont="1" applyBorder="1">
      <alignment vertical="top"/>
    </xf>
    <xf numFmtId="3" fontId="0" fillId="0" borderId="1" xfId="0" applyNumberFormat="1" applyBorder="1" applyAlignment="1">
      <alignment horizontal="right" vertical="top"/>
    </xf>
    <xf numFmtId="10" fontId="0" fillId="0" borderId="39" xfId="0" applyNumberFormat="1" applyBorder="1" applyAlignment="1">
      <alignment horizontal="right" vertical="top"/>
    </xf>
    <xf numFmtId="3" fontId="0" fillId="0" borderId="40" xfId="0" applyNumberFormat="1" applyBorder="1" applyAlignment="1">
      <alignment horizontal="right" vertical="top"/>
    </xf>
    <xf numFmtId="3" fontId="1" fillId="0" borderId="27" xfId="0" applyNumberFormat="1" applyFont="1" applyBorder="1" applyAlignment="1">
      <alignment horizontal="right" vertical="top"/>
    </xf>
    <xf numFmtId="3" fontId="3" fillId="0" borderId="28" xfId="0" applyNumberFormat="1" applyFont="1" applyBorder="1" applyAlignment="1">
      <alignment horizontal="right" vertical="top"/>
    </xf>
    <xf numFmtId="3" fontId="1" fillId="0" borderId="62" xfId="0" applyNumberFormat="1" applyFont="1" applyBorder="1" applyAlignment="1">
      <alignment horizontal="right" vertical="top"/>
    </xf>
    <xf numFmtId="3" fontId="3" fillId="0" borderId="34" xfId="0" applyNumberFormat="1" applyFont="1" applyBorder="1" applyAlignment="1">
      <alignment horizontal="right" vertical="top"/>
    </xf>
    <xf numFmtId="3" fontId="1" fillId="0" borderId="35" xfId="0" applyNumberFormat="1" applyFont="1" applyBorder="1" applyAlignment="1">
      <alignment horizontal="right" vertical="top"/>
    </xf>
    <xf numFmtId="3" fontId="0" fillId="0" borderId="72" xfId="0" applyNumberFormat="1" applyBorder="1" applyAlignment="1">
      <alignment horizontal="right" vertical="top"/>
    </xf>
    <xf numFmtId="3" fontId="1" fillId="0" borderId="22" xfId="0" applyNumberFormat="1" applyFont="1" applyBorder="1" applyAlignment="1">
      <alignment horizontal="right" vertical="top"/>
    </xf>
    <xf numFmtId="3" fontId="0" fillId="0" borderId="13" xfId="0" applyNumberFormat="1" applyBorder="1" applyAlignment="1">
      <alignment horizontal="right" vertical="top"/>
    </xf>
    <xf numFmtId="3" fontId="0" fillId="0" borderId="24" xfId="0" applyNumberFormat="1" applyBorder="1">
      <alignment vertical="top"/>
    </xf>
    <xf numFmtId="3" fontId="0" fillId="0" borderId="23" xfId="0" applyNumberFormat="1" applyBorder="1">
      <alignment vertical="top"/>
    </xf>
    <xf numFmtId="15" fontId="0" fillId="0" borderId="49" xfId="0" applyNumberFormat="1" applyBorder="1" applyAlignment="1">
      <alignment horizontal="center" vertical="top"/>
    </xf>
    <xf numFmtId="15" fontId="0" fillId="0" borderId="15" xfId="0" applyNumberFormat="1" applyBorder="1" applyAlignment="1">
      <alignment horizontal="center" vertical="top"/>
    </xf>
    <xf numFmtId="3" fontId="0" fillId="0" borderId="6" xfId="0" applyNumberFormat="1" applyBorder="1" applyAlignment="1">
      <alignment horizontal="left" vertical="top"/>
    </xf>
    <xf numFmtId="10" fontId="0" fillId="0" borderId="6" xfId="0" applyNumberFormat="1" applyBorder="1">
      <alignment vertical="top"/>
    </xf>
    <xf numFmtId="3" fontId="3" fillId="0" borderId="27" xfId="0" applyNumberFormat="1" applyFont="1" applyBorder="1" applyAlignment="1">
      <alignment horizontal="right" vertical="top"/>
    </xf>
    <xf numFmtId="3" fontId="0" fillId="0" borderId="58" xfId="0" applyNumberFormat="1" applyBorder="1">
      <alignment vertical="top"/>
    </xf>
    <xf numFmtId="0" fontId="0" fillId="0" borderId="47" xfId="0" applyBorder="1">
      <alignment vertical="top"/>
    </xf>
    <xf numFmtId="0" fontId="0" fillId="0" borderId="78" xfId="0" applyBorder="1">
      <alignment vertical="top"/>
    </xf>
    <xf numFmtId="3" fontId="7" fillId="0" borderId="55" xfId="0" applyNumberFormat="1" applyFont="1" applyBorder="1">
      <alignment vertical="top"/>
    </xf>
    <xf numFmtId="0" fontId="0" fillId="0" borderId="55" xfId="0" applyBorder="1">
      <alignment vertical="top"/>
    </xf>
    <xf numFmtId="3" fontId="7" fillId="0" borderId="78" xfId="0" applyNumberFormat="1" applyFont="1" applyBorder="1">
      <alignment vertical="top"/>
    </xf>
    <xf numFmtId="0" fontId="0" fillId="0" borderId="30" xfId="0" applyBorder="1">
      <alignment vertical="top"/>
    </xf>
    <xf numFmtId="3" fontId="0" fillId="0" borderId="21" xfId="0" applyNumberFormat="1" applyBorder="1">
      <alignment vertical="top"/>
    </xf>
    <xf numFmtId="9" fontId="0" fillId="0" borderId="33" xfId="0" applyNumberFormat="1" applyBorder="1">
      <alignment vertical="top"/>
    </xf>
    <xf numFmtId="9" fontId="0" fillId="0" borderId="51" xfId="0" applyNumberFormat="1" applyBorder="1">
      <alignment vertical="top"/>
    </xf>
    <xf numFmtId="0" fontId="0" fillId="0" borderId="36" xfId="0" applyBorder="1">
      <alignment vertical="top"/>
    </xf>
    <xf numFmtId="0" fontId="0" fillId="0" borderId="37" xfId="0" applyBorder="1">
      <alignment vertical="top"/>
    </xf>
    <xf numFmtId="3" fontId="3" fillId="0" borderId="48" xfId="0" applyNumberFormat="1" applyFont="1" applyBorder="1" applyAlignment="1">
      <alignment horizontal="center" vertical="top"/>
    </xf>
    <xf numFmtId="3" fontId="0" fillId="0" borderId="26" xfId="0" applyNumberFormat="1" applyBorder="1" applyAlignment="1">
      <alignment horizontal="center" vertical="top"/>
    </xf>
    <xf numFmtId="3" fontId="0" fillId="0" borderId="53" xfId="0" applyNumberFormat="1" applyBorder="1" applyAlignment="1">
      <alignment horizontal="center" vertical="top"/>
    </xf>
    <xf numFmtId="3" fontId="3" fillId="0" borderId="3" xfId="0" applyNumberFormat="1" applyFont="1" applyBorder="1" applyAlignment="1">
      <alignment horizontal="left" vertical="top"/>
    </xf>
    <xf numFmtId="3" fontId="0" fillId="0" borderId="17" xfId="0" applyNumberFormat="1" applyBorder="1" applyAlignment="1">
      <alignment horizontal="left" vertical="top"/>
    </xf>
    <xf numFmtId="3" fontId="0" fillId="0" borderId="49" xfId="0" applyNumberFormat="1" applyBorder="1" applyAlignment="1">
      <alignment horizontal="left" vertical="top"/>
    </xf>
    <xf numFmtId="3" fontId="0" fillId="0" borderId="29" xfId="0" applyNumberFormat="1" applyBorder="1" applyAlignment="1">
      <alignment horizontal="left" vertical="top"/>
    </xf>
    <xf numFmtId="0" fontId="0" fillId="0" borderId="0" xfId="0" applyAlignment="1">
      <alignment horizontal="center" vertical="top"/>
    </xf>
    <xf numFmtId="0" fontId="0" fillId="0" borderId="2" xfId="0" applyBorder="1" applyAlignment="1">
      <alignment horizontal="center" vertical="top"/>
    </xf>
    <xf numFmtId="3" fontId="3" fillId="0" borderId="66" xfId="0" applyNumberFormat="1" applyFont="1" applyBorder="1" applyAlignment="1">
      <alignment horizontal="center" vertical="top"/>
    </xf>
    <xf numFmtId="3" fontId="0" fillId="0" borderId="67" xfId="0" applyNumberFormat="1" applyBorder="1" applyAlignment="1">
      <alignment horizontal="center" vertical="top"/>
    </xf>
    <xf numFmtId="3" fontId="0" fillId="0" borderId="68" xfId="0" applyNumberFormat="1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1" fillId="0" borderId="25" xfId="0" applyFont="1" applyBorder="1" applyAlignment="1">
      <alignment horizontal="center" vertical="top"/>
    </xf>
    <xf numFmtId="0" fontId="1" fillId="0" borderId="26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0" fontId="3" fillId="0" borderId="0" xfId="0" applyFont="1">
      <alignment vertical="top"/>
    </xf>
    <xf numFmtId="0" fontId="0" fillId="0" borderId="0" xfId="0" applyBorder="1">
      <alignment vertical="top"/>
    </xf>
    <xf numFmtId="3" fontId="7" fillId="0" borderId="0" xfId="0" applyNumberFormat="1" applyFont="1" applyBorder="1">
      <alignment vertical="top"/>
    </xf>
    <xf numFmtId="3" fontId="7" fillId="0" borderId="15" xfId="0" applyNumberFormat="1" applyFont="1" applyBorder="1">
      <alignment vertical="top"/>
    </xf>
    <xf numFmtId="3" fontId="3" fillId="0" borderId="67" xfId="0" applyNumberFormat="1" applyFont="1" applyBorder="1" applyAlignment="1">
      <alignment horizontal="center" vertical="top"/>
    </xf>
    <xf numFmtId="3" fontId="0" fillId="0" borderId="79" xfId="0" applyNumberFormat="1" applyBorder="1">
      <alignment vertical="top"/>
    </xf>
    <xf numFmtId="15" fontId="0" fillId="0" borderId="75" xfId="0" applyNumberFormat="1" applyBorder="1" applyAlignment="1">
      <alignment horizontal="left" vertical="top"/>
    </xf>
    <xf numFmtId="0" fontId="0" fillId="0" borderId="80" xfId="0" applyBorder="1">
      <alignment vertical="top"/>
    </xf>
    <xf numFmtId="0" fontId="3" fillId="0" borderId="75" xfId="0" applyFont="1" applyBorder="1">
      <alignment vertical="top"/>
    </xf>
    <xf numFmtId="0" fontId="3" fillId="0" borderId="81" xfId="0" applyFont="1" applyBorder="1">
      <alignment vertical="top"/>
    </xf>
    <xf numFmtId="3" fontId="0" fillId="3" borderId="41" xfId="0" applyNumberFormat="1" applyFill="1" applyBorder="1">
      <alignment vertical="top"/>
    </xf>
    <xf numFmtId="3" fontId="0" fillId="3" borderId="10" xfId="0" applyNumberFormat="1" applyFill="1" applyBorder="1">
      <alignment vertical="top"/>
    </xf>
    <xf numFmtId="3" fontId="0" fillId="3" borderId="11" xfId="0" applyNumberFormat="1" applyFill="1" applyBorder="1">
      <alignment vertical="top"/>
    </xf>
    <xf numFmtId="3" fontId="0" fillId="3" borderId="12" xfId="0" applyNumberFormat="1" applyFill="1" applyBorder="1">
      <alignment vertical="top"/>
    </xf>
    <xf numFmtId="3" fontId="0" fillId="3" borderId="36" xfId="0" applyNumberFormat="1" applyFill="1" applyBorder="1">
      <alignment vertical="top"/>
    </xf>
    <xf numFmtId="3" fontId="0" fillId="3" borderId="52" xfId="0" applyNumberFormat="1" applyFill="1" applyBorder="1">
      <alignment vertical="top"/>
    </xf>
    <xf numFmtId="3" fontId="1" fillId="3" borderId="41" xfId="0" applyNumberFormat="1" applyFont="1" applyFill="1" applyBorder="1">
      <alignment vertical="top"/>
    </xf>
    <xf numFmtId="3" fontId="4" fillId="3" borderId="36" xfId="0" applyNumberFormat="1" applyFont="1" applyFill="1" applyBorder="1">
      <alignment vertical="top"/>
    </xf>
    <xf numFmtId="3" fontId="3" fillId="3" borderId="42" xfId="0" applyNumberFormat="1" applyFont="1" applyFill="1" applyBorder="1">
      <alignment vertical="top"/>
    </xf>
    <xf numFmtId="3" fontId="0" fillId="3" borderId="5" xfId="0" applyNumberFormat="1" applyFill="1" applyBorder="1">
      <alignment vertical="top"/>
    </xf>
    <xf numFmtId="3" fontId="0" fillId="3" borderId="1" xfId="0" applyNumberFormat="1" applyFill="1" applyBorder="1">
      <alignment vertical="top"/>
    </xf>
    <xf numFmtId="3" fontId="0" fillId="3" borderId="6" xfId="0" applyNumberFormat="1" applyFill="1" applyBorder="1">
      <alignment vertical="top"/>
    </xf>
    <xf numFmtId="3" fontId="0" fillId="3" borderId="37" xfId="0" applyNumberFormat="1" applyFill="1" applyBorder="1">
      <alignment vertical="top"/>
    </xf>
    <xf numFmtId="3" fontId="0" fillId="3" borderId="32" xfId="0" applyNumberFormat="1" applyFill="1" applyBorder="1">
      <alignment vertical="top"/>
    </xf>
    <xf numFmtId="3" fontId="0" fillId="3" borderId="42" xfId="0" applyNumberFormat="1" applyFill="1" applyBorder="1">
      <alignment vertical="top"/>
    </xf>
    <xf numFmtId="3" fontId="4" fillId="3" borderId="37" xfId="0" applyNumberFormat="1" applyFont="1" applyFill="1" applyBorder="1">
      <alignment vertical="top"/>
    </xf>
    <xf numFmtId="3" fontId="0" fillId="3" borderId="43" xfId="0" applyNumberFormat="1" applyFill="1" applyBorder="1">
      <alignment vertical="top"/>
    </xf>
    <xf numFmtId="3" fontId="0" fillId="3" borderId="19" xfId="0" applyNumberFormat="1" applyFill="1" applyBorder="1">
      <alignment vertical="top"/>
    </xf>
    <xf numFmtId="3" fontId="0" fillId="3" borderId="13" xfId="0" applyNumberFormat="1" applyFill="1" applyBorder="1">
      <alignment vertical="top"/>
    </xf>
    <xf numFmtId="3" fontId="0" fillId="3" borderId="14" xfId="0" applyNumberFormat="1" applyFill="1" applyBorder="1">
      <alignment vertical="top"/>
    </xf>
    <xf numFmtId="3" fontId="0" fillId="3" borderId="38" xfId="0" applyNumberFormat="1" applyFill="1" applyBorder="1">
      <alignment vertical="top"/>
    </xf>
    <xf numFmtId="3" fontId="0" fillId="3" borderId="54" xfId="0" applyNumberFormat="1" applyFill="1" applyBorder="1">
      <alignment vertical="top"/>
    </xf>
    <xf numFmtId="3" fontId="4" fillId="3" borderId="38" xfId="0" applyNumberFormat="1" applyFont="1" applyFill="1" applyBorder="1">
      <alignment vertical="top"/>
    </xf>
    <xf numFmtId="3" fontId="0" fillId="3" borderId="57" xfId="0" applyNumberFormat="1" applyFill="1" applyBorder="1">
      <alignment vertical="top"/>
    </xf>
    <xf numFmtId="0" fontId="0" fillId="3" borderId="11" xfId="0" applyFill="1" applyBorder="1">
      <alignment vertical="top"/>
    </xf>
    <xf numFmtId="3" fontId="0" fillId="3" borderId="61" xfId="0" applyNumberFormat="1" applyFill="1" applyBorder="1">
      <alignment vertical="top"/>
    </xf>
    <xf numFmtId="3" fontId="0" fillId="3" borderId="46" xfId="0" applyNumberFormat="1" applyFill="1" applyBorder="1">
      <alignment vertical="top"/>
    </xf>
    <xf numFmtId="3" fontId="4" fillId="3" borderId="61" xfId="0" applyNumberFormat="1" applyFont="1" applyFill="1" applyBorder="1">
      <alignment vertical="top"/>
    </xf>
    <xf numFmtId="3" fontId="3" fillId="3" borderId="57" xfId="0" applyNumberFormat="1" applyFont="1" applyFill="1" applyBorder="1">
      <alignment vertical="top"/>
    </xf>
    <xf numFmtId="0" fontId="0" fillId="3" borderId="1" xfId="0" applyFill="1" applyBorder="1">
      <alignment vertical="top"/>
    </xf>
    <xf numFmtId="3" fontId="0" fillId="3" borderId="33" xfId="0" applyNumberFormat="1" applyFill="1" applyBorder="1">
      <alignment vertical="top"/>
    </xf>
    <xf numFmtId="0" fontId="0" fillId="3" borderId="5" xfId="0" applyFill="1" applyBorder="1">
      <alignment vertical="top"/>
    </xf>
    <xf numFmtId="3" fontId="4" fillId="3" borderId="33" xfId="0" applyNumberFormat="1" applyFont="1" applyFill="1" applyBorder="1">
      <alignment vertical="top"/>
    </xf>
    <xf numFmtId="0" fontId="0" fillId="3" borderId="6" xfId="0" applyFill="1" applyBorder="1">
      <alignment vertical="top"/>
    </xf>
    <xf numFmtId="3" fontId="0" fillId="3" borderId="7" xfId="0" applyNumberFormat="1" applyFill="1" applyBorder="1">
      <alignment vertical="top"/>
    </xf>
    <xf numFmtId="3" fontId="0" fillId="3" borderId="4" xfId="0" applyNumberFormat="1" applyFill="1" applyBorder="1">
      <alignment vertical="top"/>
    </xf>
    <xf numFmtId="3" fontId="0" fillId="3" borderId="8" xfId="0" applyNumberFormat="1" applyFill="1" applyBorder="1">
      <alignment vertical="top"/>
    </xf>
    <xf numFmtId="3" fontId="0" fillId="3" borderId="51" xfId="0" applyNumberFormat="1" applyFill="1" applyBorder="1">
      <alignment vertical="top"/>
    </xf>
    <xf numFmtId="3" fontId="4" fillId="3" borderId="51" xfId="0" applyNumberFormat="1" applyFont="1" applyFill="1" applyBorder="1">
      <alignment vertical="top"/>
    </xf>
    <xf numFmtId="3" fontId="0" fillId="3" borderId="9" xfId="0" applyNumberFormat="1" applyFill="1" applyBorder="1">
      <alignment vertical="top"/>
    </xf>
    <xf numFmtId="3" fontId="0" fillId="3" borderId="27" xfId="0" applyNumberFormat="1" applyFill="1" applyBorder="1">
      <alignment vertical="top"/>
    </xf>
    <xf numFmtId="3" fontId="0" fillId="3" borderId="28" xfId="0" applyNumberFormat="1" applyFill="1" applyBorder="1">
      <alignment vertical="top"/>
    </xf>
    <xf numFmtId="3" fontId="0" fillId="3" borderId="31" xfId="0" applyNumberFormat="1" applyFill="1" applyBorder="1">
      <alignment vertical="top"/>
    </xf>
    <xf numFmtId="3" fontId="0" fillId="3" borderId="45" xfId="0" applyNumberFormat="1" applyFill="1" applyBorder="1">
      <alignment vertical="top"/>
    </xf>
    <xf numFmtId="0" fontId="0" fillId="5" borderId="0" xfId="0" applyFill="1" applyAlignment="1">
      <alignment wrapText="1"/>
    </xf>
    <xf numFmtId="3" fontId="0" fillId="6" borderId="44" xfId="0" applyNumberFormat="1" applyFill="1" applyBorder="1">
      <alignment vertical="top"/>
    </xf>
    <xf numFmtId="3" fontId="0" fillId="6" borderId="0" xfId="0" applyNumberFormat="1" applyFill="1" applyBorder="1">
      <alignment vertical="top"/>
    </xf>
    <xf numFmtId="3" fontId="0" fillId="6" borderId="75" xfId="0" applyNumberFormat="1" applyFill="1" applyBorder="1">
      <alignment vertical="top"/>
    </xf>
    <xf numFmtId="3" fontId="4" fillId="6" borderId="2" xfId="0" applyNumberFormat="1" applyFont="1" applyFill="1" applyBorder="1">
      <alignment vertical="top"/>
    </xf>
    <xf numFmtId="3" fontId="0" fillId="6" borderId="45" xfId="0" applyNumberFormat="1" applyFill="1" applyBorder="1">
      <alignment vertical="top"/>
    </xf>
    <xf numFmtId="3" fontId="0" fillId="6" borderId="54" xfId="0" applyNumberFormat="1" applyFill="1" applyBorder="1">
      <alignment vertical="top"/>
    </xf>
    <xf numFmtId="3" fontId="0" fillId="6" borderId="38" xfId="0" applyNumberFormat="1" applyFill="1" applyBorder="1">
      <alignment vertical="top"/>
    </xf>
    <xf numFmtId="3" fontId="0" fillId="6" borderId="63" xfId="0" applyNumberFormat="1" applyFill="1" applyBorder="1">
      <alignment vertical="top"/>
    </xf>
    <xf numFmtId="0" fontId="3" fillId="5" borderId="0" xfId="0" applyFont="1" applyFill="1" applyAlignment="1">
      <alignment wrapText="1"/>
    </xf>
    <xf numFmtId="0" fontId="0" fillId="4" borderId="0" xfId="0" applyFill="1" applyAlignment="1"/>
    <xf numFmtId="0" fontId="0" fillId="4" borderId="0" xfId="0" applyFont="1" applyFill="1" applyBorder="1" applyAlignment="1"/>
    <xf numFmtId="3" fontId="0" fillId="7" borderId="41" xfId="0" applyNumberFormat="1" applyFill="1" applyBorder="1">
      <alignment vertical="top"/>
    </xf>
    <xf numFmtId="3" fontId="0" fillId="7" borderId="10" xfId="0" applyNumberFormat="1" applyFill="1" applyBorder="1">
      <alignment vertical="top"/>
    </xf>
    <xf numFmtId="3" fontId="0" fillId="7" borderId="11" xfId="0" applyNumberFormat="1" applyFill="1" applyBorder="1">
      <alignment vertical="top"/>
    </xf>
    <xf numFmtId="3" fontId="0" fillId="7" borderId="12" xfId="0" applyNumberFormat="1" applyFill="1" applyBorder="1">
      <alignment vertical="top"/>
    </xf>
    <xf numFmtId="3" fontId="0" fillId="7" borderId="52" xfId="0" applyNumberFormat="1" applyFill="1" applyBorder="1">
      <alignment vertical="top"/>
    </xf>
    <xf numFmtId="3" fontId="0" fillId="7" borderId="36" xfId="0" applyNumberFormat="1" applyFill="1" applyBorder="1">
      <alignment vertical="top"/>
    </xf>
    <xf numFmtId="3" fontId="4" fillId="7" borderId="50" xfId="0" applyNumberFormat="1" applyFont="1" applyFill="1" applyBorder="1">
      <alignment vertical="top"/>
    </xf>
    <xf numFmtId="3" fontId="3" fillId="7" borderId="57" xfId="0" applyNumberFormat="1" applyFont="1" applyFill="1" applyBorder="1">
      <alignment vertical="top"/>
    </xf>
    <xf numFmtId="3" fontId="0" fillId="7" borderId="5" xfId="0" applyNumberFormat="1" applyFill="1" applyBorder="1">
      <alignment vertical="top"/>
    </xf>
    <xf numFmtId="3" fontId="0" fillId="7" borderId="1" xfId="0" applyNumberFormat="1" applyFill="1" applyBorder="1">
      <alignment vertical="top"/>
    </xf>
    <xf numFmtId="3" fontId="0" fillId="7" borderId="6" xfId="0" applyNumberFormat="1" applyFill="1" applyBorder="1">
      <alignment vertical="top"/>
    </xf>
    <xf numFmtId="3" fontId="0" fillId="7" borderId="32" xfId="0" applyNumberFormat="1" applyFill="1" applyBorder="1">
      <alignment vertical="top"/>
    </xf>
    <xf numFmtId="3" fontId="0" fillId="7" borderId="46" xfId="0" applyNumberFormat="1" applyFill="1" applyBorder="1">
      <alignment vertical="top"/>
    </xf>
    <xf numFmtId="3" fontId="4" fillId="7" borderId="61" xfId="0" applyNumberFormat="1" applyFont="1" applyFill="1" applyBorder="1">
      <alignment vertical="top"/>
    </xf>
    <xf numFmtId="3" fontId="0" fillId="7" borderId="42" xfId="0" applyNumberFormat="1" applyFill="1" applyBorder="1">
      <alignment vertical="top"/>
    </xf>
    <xf numFmtId="0" fontId="0" fillId="7" borderId="1" xfId="0" applyFill="1" applyBorder="1">
      <alignment vertical="top"/>
    </xf>
    <xf numFmtId="0" fontId="0" fillId="7" borderId="75" xfId="0" applyFill="1" applyBorder="1">
      <alignment vertical="top"/>
    </xf>
    <xf numFmtId="3" fontId="0" fillId="7" borderId="37" xfId="0" applyNumberFormat="1" applyFill="1" applyBorder="1">
      <alignment vertical="top"/>
    </xf>
    <xf numFmtId="3" fontId="4" fillId="7" borderId="33" xfId="0" applyNumberFormat="1" applyFont="1" applyFill="1" applyBorder="1">
      <alignment vertical="top"/>
    </xf>
    <xf numFmtId="3" fontId="3" fillId="7" borderId="3" xfId="0" applyNumberFormat="1" applyFont="1" applyFill="1" applyBorder="1">
      <alignment vertical="top"/>
    </xf>
    <xf numFmtId="3" fontId="0" fillId="7" borderId="7" xfId="0" applyNumberFormat="1" applyFill="1" applyBorder="1">
      <alignment vertical="top"/>
    </xf>
    <xf numFmtId="3" fontId="0" fillId="7" borderId="38" xfId="0" applyNumberFormat="1" applyFill="1" applyBorder="1">
      <alignment vertical="top"/>
    </xf>
    <xf numFmtId="3" fontId="4" fillId="7" borderId="17" xfId="0" applyNumberFormat="1" applyFont="1" applyFill="1" applyBorder="1">
      <alignment vertical="top"/>
    </xf>
  </cellXfs>
  <cellStyles count="2">
    <cellStyle name="Normal" xfId="0" builtinId="0"/>
    <cellStyle name="Normal 2" xfId="1" xr:uid="{00000000-0005-0000-0000-000001000000}"/>
  </cellStyles>
  <dxfs count="155">
    <dxf>
      <font>
        <condense val="0"/>
        <extend val="0"/>
        <color indexed="10"/>
      </font>
    </dxf>
    <dxf>
      <font>
        <condense val="0"/>
        <extend val="0"/>
        <u val="none"/>
        <color indexed="10"/>
      </font>
    </dxf>
    <dxf>
      <font>
        <condense val="0"/>
        <extend val="0"/>
        <color indexed="12"/>
      </font>
    </dxf>
    <dxf>
      <font>
        <condense val="0"/>
        <extend val="0"/>
        <u val="none"/>
        <color indexed="10"/>
      </font>
    </dxf>
    <dxf>
      <font>
        <condense val="0"/>
        <extend val="0"/>
        <color indexed="12"/>
      </font>
    </dxf>
    <dxf>
      <font>
        <condense val="0"/>
        <extend val="0"/>
        <u val="none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u val="none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u val="none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u val="none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u val="none"/>
        <color indexed="10"/>
      </font>
    </dxf>
    <dxf>
      <font>
        <condense val="0"/>
        <extend val="0"/>
        <color indexed="12"/>
      </font>
    </dxf>
    <dxf>
      <font>
        <condense val="0"/>
        <extend val="0"/>
        <u val="none"/>
        <color indexed="10"/>
      </font>
    </dxf>
    <dxf>
      <font>
        <condense val="0"/>
        <extend val="0"/>
        <color indexed="12"/>
      </font>
    </dxf>
    <dxf>
      <font>
        <condense val="0"/>
        <extend val="0"/>
        <u val="none"/>
        <color indexed="10"/>
      </font>
    </dxf>
    <dxf>
      <font>
        <condense val="0"/>
        <extend val="0"/>
        <color indexed="12"/>
      </font>
    </dxf>
    <dxf>
      <font>
        <condense val="0"/>
        <extend val="0"/>
        <u val="none"/>
        <color indexed="10"/>
      </font>
    </dxf>
    <dxf>
      <font>
        <condense val="0"/>
        <extend val="0"/>
        <color indexed="12"/>
      </font>
    </dxf>
    <dxf>
      <font>
        <condense val="0"/>
        <extend val="0"/>
        <u val="none"/>
        <color indexed="10"/>
      </font>
    </dxf>
    <dxf>
      <font>
        <condense val="0"/>
        <extend val="0"/>
        <color indexed="12"/>
      </font>
    </dxf>
    <dxf>
      <font>
        <condense val="0"/>
        <extend val="0"/>
        <u val="none"/>
        <color indexed="12"/>
      </font>
    </dxf>
    <dxf>
      <font>
        <condense val="0"/>
        <extend val="0"/>
        <color indexed="10"/>
      </font>
    </dxf>
    <dxf>
      <font>
        <condense val="0"/>
        <extend val="0"/>
        <u val="none"/>
        <color indexed="12"/>
      </font>
    </dxf>
    <dxf>
      <font>
        <condense val="0"/>
        <extend val="0"/>
        <color indexed="10"/>
      </font>
    </dxf>
    <dxf>
      <font>
        <condense val="0"/>
        <extend val="0"/>
        <u val="none"/>
        <color indexed="12"/>
      </font>
    </dxf>
    <dxf>
      <font>
        <condense val="0"/>
        <extend val="0"/>
        <color indexed="10"/>
      </font>
    </dxf>
    <dxf>
      <font>
        <condense val="0"/>
        <extend val="0"/>
        <u val="none"/>
        <color indexed="12"/>
      </font>
    </dxf>
    <dxf>
      <font>
        <condense val="0"/>
        <extend val="0"/>
        <color indexed="10"/>
      </font>
    </dxf>
    <dxf>
      <font>
        <condense val="0"/>
        <extend val="0"/>
        <u val="none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u val="none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u val="none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u val="none"/>
        <color indexed="12"/>
      </font>
    </dxf>
    <dxf>
      <font>
        <condense val="0"/>
        <extend val="0"/>
        <u val="none"/>
        <color indexed="12"/>
      </font>
    </dxf>
    <dxf>
      <font>
        <condense val="0"/>
        <extend val="0"/>
        <color indexed="10"/>
      </font>
    </dxf>
    <dxf>
      <font>
        <condense val="0"/>
        <extend val="0"/>
        <u val="none"/>
        <color indexed="12"/>
      </font>
    </dxf>
    <dxf>
      <font>
        <condense val="0"/>
        <extend val="0"/>
        <color indexed="10"/>
      </font>
    </dxf>
    <dxf>
      <font>
        <condense val="0"/>
        <extend val="0"/>
        <u val="none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u val="none"/>
        <color indexed="12"/>
      </font>
    </dxf>
    <dxf>
      <font>
        <condense val="0"/>
        <extend val="0"/>
        <color indexed="10"/>
      </font>
    </dxf>
    <dxf>
      <font>
        <condense val="0"/>
        <extend val="0"/>
        <u val="none"/>
        <color indexed="12"/>
      </font>
    </dxf>
    <dxf>
      <font>
        <condense val="0"/>
        <extend val="0"/>
        <color indexed="10"/>
      </font>
    </dxf>
    <dxf>
      <font>
        <condense val="0"/>
        <extend val="0"/>
        <u val="none"/>
        <color indexed="12"/>
      </font>
    </dxf>
    <dxf>
      <font>
        <condense val="0"/>
        <extend val="0"/>
        <color indexed="10"/>
      </font>
    </dxf>
    <dxf>
      <font>
        <condense val="0"/>
        <extend val="0"/>
        <u val="none"/>
        <color indexed="12"/>
      </font>
    </dxf>
    <dxf>
      <font>
        <condense val="0"/>
        <extend val="0"/>
        <color indexed="10"/>
      </font>
    </dxf>
    <dxf>
      <font>
        <condense val="0"/>
        <extend val="0"/>
        <u val="none"/>
        <color indexed="12"/>
      </font>
    </dxf>
    <dxf>
      <font>
        <condense val="0"/>
        <extend val="0"/>
        <color indexed="10"/>
      </font>
    </dxf>
    <dxf>
      <font>
        <condense val="0"/>
        <extend val="0"/>
        <u val="none"/>
        <color indexed="12"/>
      </font>
    </dxf>
    <dxf>
      <font>
        <condense val="0"/>
        <extend val="0"/>
        <color indexed="10"/>
      </font>
    </dxf>
    <dxf>
      <font>
        <condense val="0"/>
        <extend val="0"/>
        <u val="none"/>
        <color indexed="12"/>
      </font>
    </dxf>
    <dxf>
      <font>
        <condense val="0"/>
        <extend val="0"/>
        <color indexed="10"/>
      </font>
    </dxf>
    <dxf>
      <font>
        <condense val="0"/>
        <extend val="0"/>
        <u val="none"/>
        <color indexed="12"/>
      </font>
    </dxf>
    <dxf>
      <font>
        <condense val="0"/>
        <extend val="0"/>
        <color indexed="10"/>
      </font>
    </dxf>
    <dxf>
      <font>
        <condense val="0"/>
        <extend val="0"/>
        <u val="none"/>
        <color indexed="12"/>
      </font>
    </dxf>
    <dxf>
      <font>
        <condense val="0"/>
        <extend val="0"/>
        <color indexed="10"/>
      </font>
    </dxf>
    <dxf>
      <font>
        <condense val="0"/>
        <extend val="0"/>
        <u val="none"/>
        <color indexed="12"/>
      </font>
    </dxf>
    <dxf>
      <font>
        <condense val="0"/>
        <extend val="0"/>
        <color indexed="10"/>
      </font>
    </dxf>
    <dxf>
      <font>
        <condense val="0"/>
        <extend val="0"/>
        <u val="none"/>
        <color indexed="12"/>
      </font>
    </dxf>
    <dxf>
      <font>
        <condense val="0"/>
        <extend val="0"/>
        <color indexed="10"/>
      </font>
    </dxf>
    <dxf>
      <font>
        <condense val="0"/>
        <extend val="0"/>
        <u val="none"/>
        <color indexed="12"/>
      </font>
    </dxf>
    <dxf>
      <font>
        <condense val="0"/>
        <extend val="0"/>
        <color indexed="10"/>
      </font>
    </dxf>
    <dxf>
      <font>
        <condense val="0"/>
        <extend val="0"/>
        <u val="none"/>
        <color indexed="12"/>
      </font>
    </dxf>
    <dxf>
      <font>
        <condense val="0"/>
        <extend val="0"/>
        <color indexed="10"/>
      </font>
    </dxf>
    <dxf>
      <font>
        <condense val="0"/>
        <extend val="0"/>
        <u val="none"/>
        <color indexed="12"/>
      </font>
    </dxf>
    <dxf>
      <font>
        <condense val="0"/>
        <extend val="0"/>
        <color indexed="10"/>
      </font>
    </dxf>
    <dxf>
      <font>
        <condense val="0"/>
        <extend val="0"/>
        <u val="none"/>
        <color indexed="12"/>
      </font>
    </dxf>
    <dxf>
      <font>
        <condense val="0"/>
        <extend val="0"/>
        <color indexed="10"/>
      </font>
    </dxf>
    <dxf>
      <font>
        <condense val="0"/>
        <extend val="0"/>
        <u val="none"/>
        <color indexed="12"/>
      </font>
    </dxf>
    <dxf>
      <font>
        <condense val="0"/>
        <extend val="0"/>
        <color indexed="10"/>
      </font>
    </dxf>
    <dxf>
      <font>
        <condense val="0"/>
        <extend val="0"/>
        <u val="none"/>
        <color indexed="12"/>
      </font>
    </dxf>
    <dxf>
      <font>
        <condense val="0"/>
        <extend val="0"/>
        <color indexed="10"/>
      </font>
    </dxf>
    <dxf>
      <font>
        <condense val="0"/>
        <extend val="0"/>
        <u val="none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u val="none"/>
        <color indexed="12"/>
      </font>
    </dxf>
    <dxf>
      <font>
        <condense val="0"/>
        <extend val="0"/>
        <u val="none"/>
        <color indexed="12"/>
      </font>
    </dxf>
    <dxf>
      <font>
        <condense val="0"/>
        <extend val="0"/>
        <color indexed="10"/>
      </font>
    </dxf>
    <dxf>
      <font>
        <condense val="0"/>
        <extend val="0"/>
        <u val="none"/>
        <color indexed="12"/>
      </font>
    </dxf>
    <dxf>
      <font>
        <condense val="0"/>
        <extend val="0"/>
        <color indexed="10"/>
      </font>
    </dxf>
    <dxf>
      <font>
        <condense val="0"/>
        <extend val="0"/>
        <u val="none"/>
        <color indexed="12"/>
      </font>
    </dxf>
    <dxf>
      <font>
        <condense val="0"/>
        <extend val="0"/>
        <color indexed="10"/>
      </font>
    </dxf>
    <dxf>
      <font>
        <condense val="0"/>
        <extend val="0"/>
        <u val="none"/>
        <color indexed="12"/>
      </font>
    </dxf>
    <dxf>
      <font>
        <condense val="0"/>
        <extend val="0"/>
        <color indexed="10"/>
      </font>
    </dxf>
    <dxf>
      <font>
        <condense val="0"/>
        <extend val="0"/>
        <u val="none"/>
        <color indexed="12"/>
      </font>
    </dxf>
    <dxf>
      <font>
        <condense val="0"/>
        <extend val="0"/>
        <color indexed="10"/>
      </font>
    </dxf>
    <dxf>
      <font>
        <condense val="0"/>
        <extend val="0"/>
        <u val="none"/>
        <color indexed="12"/>
      </font>
    </dxf>
    <dxf>
      <font>
        <condense val="0"/>
        <extend val="0"/>
        <color indexed="10"/>
      </font>
    </dxf>
    <dxf>
      <font>
        <condense val="0"/>
        <extend val="0"/>
        <u val="none"/>
        <color indexed="12"/>
      </font>
    </dxf>
    <dxf>
      <font>
        <condense val="0"/>
        <extend val="0"/>
        <color indexed="10"/>
      </font>
    </dxf>
    <dxf>
      <font>
        <condense val="0"/>
        <extend val="0"/>
        <u val="none"/>
        <color indexed="12"/>
      </font>
    </dxf>
    <dxf>
      <font>
        <condense val="0"/>
        <extend val="0"/>
        <color indexed="10"/>
      </font>
    </dxf>
    <dxf>
      <font>
        <condense val="0"/>
        <extend val="0"/>
        <u val="none"/>
        <color indexed="12"/>
      </font>
    </dxf>
    <dxf>
      <font>
        <condense val="0"/>
        <extend val="0"/>
        <color indexed="10"/>
      </font>
    </dxf>
    <dxf>
      <font>
        <condense val="0"/>
        <extend val="0"/>
        <u val="none"/>
        <color indexed="12"/>
      </font>
    </dxf>
    <dxf>
      <font>
        <condense val="0"/>
        <extend val="0"/>
        <color indexed="10"/>
      </font>
    </dxf>
    <dxf>
      <font>
        <condense val="0"/>
        <extend val="0"/>
        <u val="none"/>
        <color indexed="12"/>
      </font>
    </dxf>
    <dxf>
      <font>
        <condense val="0"/>
        <extend val="0"/>
        <color indexed="10"/>
      </font>
    </dxf>
    <dxf>
      <font>
        <condense val="0"/>
        <extend val="0"/>
        <u val="none"/>
        <color indexed="12"/>
      </font>
    </dxf>
    <dxf>
      <font>
        <condense val="0"/>
        <extend val="0"/>
        <color indexed="10"/>
      </font>
    </dxf>
    <dxf>
      <font>
        <condense val="0"/>
        <extend val="0"/>
        <u val="none"/>
        <color indexed="12"/>
      </font>
    </dxf>
    <dxf>
      <font>
        <condense val="0"/>
        <extend val="0"/>
        <u val="none"/>
        <color indexed="12"/>
      </font>
    </dxf>
    <dxf>
      <font>
        <condense val="0"/>
        <extend val="0"/>
        <color indexed="10"/>
      </font>
    </dxf>
    <dxf>
      <font>
        <condense val="0"/>
        <extend val="0"/>
        <u val="none"/>
        <color indexed="12"/>
      </font>
    </dxf>
    <dxf>
      <font>
        <condense val="0"/>
        <extend val="0"/>
        <u val="none"/>
        <color indexed="12"/>
      </font>
    </dxf>
    <dxf>
      <font>
        <condense val="0"/>
        <extend val="0"/>
        <color indexed="10"/>
      </font>
    </dxf>
    <dxf>
      <font>
        <condense val="0"/>
        <extend val="0"/>
        <u val="none"/>
        <color indexed="12"/>
      </font>
    </dxf>
    <dxf>
      <font>
        <condense val="0"/>
        <extend val="0"/>
        <color indexed="10"/>
      </font>
    </dxf>
    <dxf>
      <font>
        <condense val="0"/>
        <extend val="0"/>
        <u val="none"/>
        <color indexed="12"/>
      </font>
    </dxf>
    <dxf>
      <font>
        <condense val="0"/>
        <extend val="0"/>
        <u val="none"/>
        <color indexed="12"/>
      </font>
    </dxf>
    <dxf>
      <font>
        <condense val="0"/>
        <extend val="0"/>
        <color indexed="10"/>
      </font>
    </dxf>
    <dxf>
      <font>
        <condense val="0"/>
        <extend val="0"/>
        <u val="none"/>
        <color indexed="12"/>
      </font>
    </dxf>
    <dxf>
      <font>
        <condense val="0"/>
        <extend val="0"/>
        <color indexed="10"/>
      </font>
    </dxf>
    <dxf>
      <font>
        <condense val="0"/>
        <extend val="0"/>
        <u val="none"/>
        <color indexed="12"/>
      </font>
    </dxf>
    <dxf>
      <font>
        <condense val="0"/>
        <extend val="0"/>
        <color indexed="10"/>
      </font>
    </dxf>
    <dxf>
      <font>
        <condense val="0"/>
        <extend val="0"/>
        <u val="none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u val="none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u val="none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u val="none"/>
        <color indexed="10"/>
      </font>
    </dxf>
    <dxf>
      <font>
        <condense val="0"/>
        <extend val="0"/>
        <color indexed="12"/>
      </font>
    </dxf>
    <dxf>
      <font>
        <condense val="0"/>
        <extend val="0"/>
        <u val="none"/>
        <color indexed="10"/>
      </font>
    </dxf>
    <dxf>
      <font>
        <condense val="0"/>
        <extend val="0"/>
        <u val="none"/>
        <color indexed="10"/>
      </font>
    </dxf>
    <dxf>
      <font>
        <condense val="0"/>
        <extend val="0"/>
        <color indexed="12"/>
      </font>
    </dxf>
    <dxf>
      <font>
        <condense val="0"/>
        <extend val="0"/>
        <u val="none"/>
        <color indexed="10"/>
      </font>
    </dxf>
    <dxf>
      <font>
        <condense val="0"/>
        <extend val="0"/>
        <color indexed="12"/>
      </font>
    </dxf>
    <dxf>
      <font>
        <condense val="0"/>
        <extend val="0"/>
        <u val="none"/>
        <color indexed="10"/>
      </font>
    </dxf>
    <dxf>
      <font>
        <condense val="0"/>
        <extend val="0"/>
        <color indexed="12"/>
      </font>
    </dxf>
    <dxf>
      <font>
        <condense val="0"/>
        <extend val="0"/>
        <u val="none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0000CC"/>
      <color rgb="FF0033CC"/>
      <color rgb="FF0066FF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Budget 2025</a:t>
            </a:r>
          </a:p>
        </c:rich>
      </c:tx>
      <c:layout>
        <c:manualLayout>
          <c:xMode val="edge"/>
          <c:yMode val="edge"/>
          <c:x val="0.452947259565667"/>
          <c:y val="2.033898305084742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894174422612892E-2"/>
          <c:y val="0.12392824961051307"/>
          <c:w val="0.91933815925542917"/>
          <c:h val="0.81694915254240719"/>
        </c:manualLayout>
      </c:layout>
      <c:barChart>
        <c:barDir val="col"/>
        <c:grouping val="clustered"/>
        <c:varyColors val="0"/>
        <c:ser>
          <c:idx val="0"/>
          <c:order val="0"/>
          <c:tx>
            <c:v>Overføres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Budget!$C$3:$N$3</c:f>
              <c:strCache>
                <c:ptCount val="11"/>
                <c:pt idx="0">
                  <c:v> Febr.</c:v>
                </c:pt>
                <c:pt idx="1">
                  <c:v> Marts   </c:v>
                </c:pt>
                <c:pt idx="2">
                  <c:v> Apr.</c:v>
                </c:pt>
                <c:pt idx="3">
                  <c:v>Maj</c:v>
                </c:pt>
                <c:pt idx="4">
                  <c:v> Juni</c:v>
                </c:pt>
                <c:pt idx="5">
                  <c:v> Juli</c:v>
                </c:pt>
                <c:pt idx="6">
                  <c:v> Aug.</c:v>
                </c:pt>
                <c:pt idx="7">
                  <c:v> sept.</c:v>
                </c:pt>
                <c:pt idx="8">
                  <c:v>Okt.</c:v>
                </c:pt>
                <c:pt idx="9">
                  <c:v>Nov.</c:v>
                </c:pt>
                <c:pt idx="10">
                  <c:v>Dec.</c:v>
                </c:pt>
              </c:strCache>
            </c:strRef>
          </c:cat>
          <c:val>
            <c:numRef>
              <c:f>Budget!$C$51:$N$51</c:f>
              <c:numCache>
                <c:formatCode>#,##0</c:formatCode>
                <c:ptCount val="11"/>
                <c:pt idx="0">
                  <c:v>39208.070133333327</c:v>
                </c:pt>
                <c:pt idx="1">
                  <c:v>38832.105199999991</c:v>
                </c:pt>
                <c:pt idx="2">
                  <c:v>54486.140266666654</c:v>
                </c:pt>
                <c:pt idx="3">
                  <c:v>71340.175333333318</c:v>
                </c:pt>
                <c:pt idx="4">
                  <c:v>68634.210399999982</c:v>
                </c:pt>
                <c:pt idx="5">
                  <c:v>85488.245466666645</c:v>
                </c:pt>
                <c:pt idx="6">
                  <c:v>102342.28053333331</c:v>
                </c:pt>
                <c:pt idx="7">
                  <c:v>104136.31559999997</c:v>
                </c:pt>
                <c:pt idx="8">
                  <c:v>110790.35066666664</c:v>
                </c:pt>
                <c:pt idx="9">
                  <c:v>123009.3857333333</c:v>
                </c:pt>
                <c:pt idx="10">
                  <c:v>124803.42079999996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0F-4110-92CC-A588D4E665A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8473472"/>
        <c:axId val="90221952"/>
      </c:barChart>
      <c:catAx>
        <c:axId val="5847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DK"/>
          </a:p>
        </c:txPr>
        <c:crossAx val="90221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22195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DK"/>
          </a:p>
        </c:txPr>
        <c:crossAx val="5847347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Verdana" pitchFamily="34" charset="0"/>
        </a:defRPr>
      </a:pPr>
      <a:endParaRPr lang="en-DK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29" workbookViewId="0"/>
  </sheetViews>
  <pageMargins left="0" right="0" top="0.74803149606299213" bottom="0.74803149606299213" header="0.31496062992125984" footer="0.31496062992125984"/>
  <pageSetup paperSize="9" orientation="landscape" horizontalDpi="360" verticalDpi="36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278140" cy="609895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T301"/>
  <sheetViews>
    <sheetView showGridLines="0" tabSelected="1" topLeftCell="A19" zoomScale="200" workbookViewId="0">
      <selection activeCell="D54" sqref="D54"/>
    </sheetView>
  </sheetViews>
  <sheetFormatPr baseColWidth="10" defaultColWidth="8.83203125" defaultRowHeight="13" x14ac:dyDescent="0.15"/>
  <cols>
    <col min="2" max="2" width="22.83203125" bestFit="1" customWidth="1"/>
    <col min="3" max="3" width="7.6640625" hidden="1" customWidth="1"/>
    <col min="4" max="4" width="7.6640625" bestFit="1" customWidth="1"/>
    <col min="5" max="8" width="8.33203125" bestFit="1" customWidth="1"/>
    <col min="9" max="14" width="8.83203125" bestFit="1" customWidth="1"/>
    <col min="15" max="16" width="8.83203125" customWidth="1"/>
    <col min="17" max="17" width="10.83203125" bestFit="1" customWidth="1"/>
    <col min="18" max="18" width="11.5" customWidth="1"/>
    <col min="19" max="19" width="13.5" customWidth="1"/>
    <col min="20" max="20" width="23.6640625" bestFit="1" customWidth="1"/>
    <col min="21" max="21" width="11.6640625" customWidth="1"/>
    <col min="22" max="22" width="9.33203125" customWidth="1"/>
    <col min="23" max="23" width="9.83203125" bestFit="1" customWidth="1"/>
    <col min="24" max="24" width="1.5" bestFit="1" customWidth="1"/>
    <col min="25" max="25" width="11" customWidth="1"/>
    <col min="26" max="26" width="1.5" bestFit="1" customWidth="1"/>
    <col min="28" max="31" width="9.33203125" customWidth="1"/>
    <col min="32" max="32" width="13.5" customWidth="1"/>
    <col min="36" max="36" width="9.33203125" customWidth="1"/>
    <col min="42" max="43" width="1.5" bestFit="1" customWidth="1"/>
    <col min="54" max="54" width="8.33203125" bestFit="1" customWidth="1"/>
    <col min="55" max="56" width="13.33203125" bestFit="1" customWidth="1"/>
    <col min="57" max="57" width="12.1640625" bestFit="1" customWidth="1"/>
    <col min="58" max="58" width="13.33203125" bestFit="1" customWidth="1"/>
    <col min="59" max="60" width="14" bestFit="1" customWidth="1"/>
    <col min="61" max="61" width="13.33203125" bestFit="1" customWidth="1"/>
    <col min="62" max="71" width="14" bestFit="1" customWidth="1"/>
    <col min="72" max="72" width="8.33203125" bestFit="1" customWidth="1"/>
  </cols>
  <sheetData>
    <row r="1" spans="1:42" ht="14" thickBo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42" ht="14" thickBot="1" x14ac:dyDescent="0.2">
      <c r="A2" s="1"/>
      <c r="B2" s="8">
        <f ca="1">NOW()</f>
        <v>45695.755878240743</v>
      </c>
      <c r="C2" s="181" t="s">
        <v>124</v>
      </c>
      <c r="D2" s="182"/>
      <c r="E2" s="183"/>
      <c r="F2" s="181" t="s">
        <v>98</v>
      </c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3"/>
      <c r="R2" s="5"/>
      <c r="S2" s="1"/>
    </row>
    <row r="3" spans="1:42" ht="14" thickBot="1" x14ac:dyDescent="0.2">
      <c r="A3" s="1"/>
      <c r="B3" s="29" t="s">
        <v>0</v>
      </c>
      <c r="C3" s="30" t="s">
        <v>1</v>
      </c>
      <c r="D3" s="30" t="s">
        <v>2</v>
      </c>
      <c r="E3" s="30" t="s">
        <v>3</v>
      </c>
      <c r="F3" s="30" t="s">
        <v>4</v>
      </c>
      <c r="G3" s="30" t="s">
        <v>5</v>
      </c>
      <c r="H3" s="30" t="s">
        <v>6</v>
      </c>
      <c r="I3" s="30" t="s">
        <v>7</v>
      </c>
      <c r="J3" s="30" t="s">
        <v>8</v>
      </c>
      <c r="K3" s="30" t="s">
        <v>9</v>
      </c>
      <c r="L3" s="30" t="s">
        <v>10</v>
      </c>
      <c r="M3" s="30" t="s">
        <v>11</v>
      </c>
      <c r="N3" s="30" t="s">
        <v>12</v>
      </c>
      <c r="O3" s="30" t="s">
        <v>13</v>
      </c>
      <c r="P3" s="31" t="s">
        <v>14</v>
      </c>
      <c r="Q3" s="70" t="s">
        <v>15</v>
      </c>
      <c r="R3" s="26"/>
      <c r="S3" s="1"/>
    </row>
    <row r="4" spans="1:42" x14ac:dyDescent="0.15">
      <c r="A4" s="1"/>
      <c r="B4" s="207" t="s">
        <v>89</v>
      </c>
      <c r="C4" s="208"/>
      <c r="D4" s="209"/>
      <c r="E4" s="209">
        <f>-37550/4</f>
        <v>-9387.5</v>
      </c>
      <c r="F4" s="209"/>
      <c r="G4" s="209"/>
      <c r="H4" s="209">
        <f>-37550/4</f>
        <v>-9387.5</v>
      </c>
      <c r="I4" s="209"/>
      <c r="J4" s="209"/>
      <c r="K4" s="209">
        <f>-37550/4</f>
        <v>-9387.5</v>
      </c>
      <c r="L4" s="209"/>
      <c r="M4" s="209"/>
      <c r="N4" s="210">
        <f>-37550/4</f>
        <v>-9387.5</v>
      </c>
      <c r="O4" s="211">
        <f t="shared" ref="O4:O8" si="0">SUM(C4:N4)</f>
        <v>-37550</v>
      </c>
      <c r="P4" s="212"/>
      <c r="Q4" s="213"/>
      <c r="R4" s="214"/>
      <c r="S4" s="1"/>
    </row>
    <row r="5" spans="1:42" x14ac:dyDescent="0.15">
      <c r="A5" s="1"/>
      <c r="B5" s="215" t="s">
        <v>130</v>
      </c>
      <c r="C5" s="216"/>
      <c r="D5" s="217"/>
      <c r="E5" s="217">
        <f>-15330/4</f>
        <v>-3832.5</v>
      </c>
      <c r="F5" s="217"/>
      <c r="G5" s="217"/>
      <c r="H5" s="217">
        <f>-15330/4</f>
        <v>-3832.5</v>
      </c>
      <c r="I5" s="217"/>
      <c r="J5" s="217"/>
      <c r="K5" s="217">
        <f>-15330/4</f>
        <v>-3832.5</v>
      </c>
      <c r="L5" s="217"/>
      <c r="M5" s="217"/>
      <c r="N5" s="218">
        <f>-15330/4</f>
        <v>-3832.5</v>
      </c>
      <c r="O5" s="219">
        <f t="shared" si="0"/>
        <v>-15330</v>
      </c>
      <c r="P5" s="220">
        <f>SUM(O4:O5)</f>
        <v>-52880</v>
      </c>
      <c r="Q5" s="221">
        <f>P5/12</f>
        <v>-4406.666666666667</v>
      </c>
      <c r="R5" s="222" t="s">
        <v>77</v>
      </c>
      <c r="S5" s="1"/>
    </row>
    <row r="6" spans="1:42" ht="14" thickBot="1" x14ac:dyDescent="0.2">
      <c r="A6" s="1"/>
      <c r="B6" s="223" t="s">
        <v>17</v>
      </c>
      <c r="C6" s="224"/>
      <c r="D6" s="225"/>
      <c r="E6" s="225"/>
      <c r="F6" s="225"/>
      <c r="G6" s="225"/>
      <c r="H6" s="225">
        <v>-4500</v>
      </c>
      <c r="I6" s="225"/>
      <c r="J6" s="225"/>
      <c r="K6" s="225"/>
      <c r="L6" s="225"/>
      <c r="M6" s="225"/>
      <c r="N6" s="226" t="s">
        <v>16</v>
      </c>
      <c r="O6" s="227">
        <f t="shared" si="0"/>
        <v>-4500</v>
      </c>
      <c r="P6" s="228">
        <f>SUM(O6:O6)</f>
        <v>-4500</v>
      </c>
      <c r="Q6" s="223">
        <f>P6/12</f>
        <v>-375</v>
      </c>
      <c r="R6" s="229" t="s">
        <v>21</v>
      </c>
      <c r="S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</row>
    <row r="7" spans="1:42" x14ac:dyDescent="0.15">
      <c r="A7" s="1"/>
      <c r="B7" s="230" t="s">
        <v>76</v>
      </c>
      <c r="C7" s="208"/>
      <c r="D7" s="209"/>
      <c r="E7" s="209">
        <v>-1250</v>
      </c>
      <c r="F7" s="209"/>
      <c r="G7" s="209"/>
      <c r="H7" s="209">
        <v>-1250</v>
      </c>
      <c r="I7" s="231"/>
      <c r="J7" s="209"/>
      <c r="K7" s="209">
        <v>-1250</v>
      </c>
      <c r="L7" s="209"/>
      <c r="M7" s="209"/>
      <c r="N7" s="210">
        <v>-1250</v>
      </c>
      <c r="O7" s="232">
        <f t="shared" si="0"/>
        <v>-5000</v>
      </c>
      <c r="P7" s="232"/>
      <c r="Q7" s="233"/>
      <c r="R7" s="234"/>
      <c r="S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</row>
    <row r="8" spans="1:42" x14ac:dyDescent="0.15">
      <c r="A8" s="1"/>
      <c r="B8" s="235" t="s">
        <v>131</v>
      </c>
      <c r="C8" s="216"/>
      <c r="D8" s="217"/>
      <c r="E8" s="217">
        <v>-2135</v>
      </c>
      <c r="F8" s="217"/>
      <c r="G8" s="217"/>
      <c r="H8" s="217"/>
      <c r="I8" s="236"/>
      <c r="J8" s="217"/>
      <c r="K8" s="217"/>
      <c r="L8" s="217"/>
      <c r="M8" s="217">
        <v>-2135</v>
      </c>
      <c r="N8" s="218"/>
      <c r="O8" s="237">
        <f t="shared" si="0"/>
        <v>-4270</v>
      </c>
      <c r="P8" s="232"/>
      <c r="Q8" s="233"/>
      <c r="R8" s="234"/>
      <c r="S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</row>
    <row r="9" spans="1:42" x14ac:dyDescent="0.15">
      <c r="A9" s="1"/>
      <c r="B9" s="235" t="s">
        <v>143</v>
      </c>
      <c r="C9" s="216">
        <v>0</v>
      </c>
      <c r="D9" s="217"/>
      <c r="E9" s="217"/>
      <c r="F9" s="217">
        <v>0</v>
      </c>
      <c r="G9" s="217"/>
      <c r="H9" s="217"/>
      <c r="I9" s="217">
        <v>0</v>
      </c>
      <c r="J9" s="217"/>
      <c r="K9" s="217"/>
      <c r="L9" s="217">
        <v>0</v>
      </c>
      <c r="M9" s="217"/>
      <c r="N9" s="218"/>
      <c r="O9" s="237">
        <f t="shared" ref="O9:O10" si="1">SUM(C9:N9)</f>
        <v>0</v>
      </c>
      <c r="P9" s="232"/>
      <c r="Q9" s="233"/>
      <c r="R9" s="234"/>
      <c r="S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</row>
    <row r="10" spans="1:42" x14ac:dyDescent="0.15">
      <c r="A10" s="1"/>
      <c r="B10" s="235" t="s">
        <v>144</v>
      </c>
      <c r="C10" s="216">
        <v>0</v>
      </c>
      <c r="D10" s="217"/>
      <c r="E10" s="217"/>
      <c r="F10" s="217">
        <v>0</v>
      </c>
      <c r="G10" s="217"/>
      <c r="H10" s="217"/>
      <c r="I10" s="217">
        <v>0</v>
      </c>
      <c r="J10" s="217"/>
      <c r="K10" s="217"/>
      <c r="L10" s="217">
        <v>0</v>
      </c>
      <c r="M10" s="217"/>
      <c r="N10" s="218"/>
      <c r="O10" s="237">
        <f t="shared" si="1"/>
        <v>0</v>
      </c>
      <c r="P10" s="232"/>
      <c r="Q10" s="233"/>
      <c r="R10" s="234"/>
      <c r="S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</row>
    <row r="11" spans="1:42" x14ac:dyDescent="0.15">
      <c r="A11" s="1"/>
      <c r="B11" s="230" t="s">
        <v>87</v>
      </c>
      <c r="C11" s="216"/>
      <c r="D11" s="217"/>
      <c r="E11" s="217">
        <v>-590</v>
      </c>
      <c r="F11" s="217"/>
      <c r="G11" s="217"/>
      <c r="H11" s="217">
        <v>-590</v>
      </c>
      <c r="I11" s="236"/>
      <c r="J11" s="217"/>
      <c r="K11" s="217">
        <v>-590</v>
      </c>
      <c r="L11" s="217"/>
      <c r="M11" s="217"/>
      <c r="N11" s="218">
        <v>-590</v>
      </c>
      <c r="O11" s="237">
        <f>SUM(D11:N11)</f>
        <v>-2360</v>
      </c>
      <c r="P11" s="232"/>
      <c r="Q11" s="233"/>
      <c r="R11" s="234"/>
      <c r="S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</row>
    <row r="12" spans="1:42" x14ac:dyDescent="0.15">
      <c r="A12" s="1"/>
      <c r="B12" s="215" t="s">
        <v>120</v>
      </c>
      <c r="C12" s="238"/>
      <c r="D12" s="217"/>
      <c r="E12" s="217">
        <v>-35</v>
      </c>
      <c r="F12" s="217"/>
      <c r="G12" s="217"/>
      <c r="H12" s="217"/>
      <c r="I12" s="217"/>
      <c r="J12" s="217"/>
      <c r="K12" s="217"/>
      <c r="L12" s="217"/>
      <c r="M12" s="217"/>
      <c r="N12" s="218"/>
      <c r="O12" s="237">
        <f>SUM(D12:N12)</f>
        <v>-35</v>
      </c>
      <c r="P12" s="237"/>
      <c r="Q12" s="219"/>
      <c r="R12" s="239"/>
      <c r="S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</row>
    <row r="13" spans="1:42" x14ac:dyDescent="0.15">
      <c r="A13" s="1"/>
      <c r="B13" s="221" t="s">
        <v>18</v>
      </c>
      <c r="C13" s="238">
        <v>0</v>
      </c>
      <c r="D13" s="236">
        <v>0</v>
      </c>
      <c r="E13" s="236">
        <v>0</v>
      </c>
      <c r="F13" s="236">
        <v>0</v>
      </c>
      <c r="G13" s="236">
        <v>0</v>
      </c>
      <c r="H13" s="236">
        <v>0</v>
      </c>
      <c r="I13" s="236">
        <v>0</v>
      </c>
      <c r="J13" s="236">
        <v>0</v>
      </c>
      <c r="K13" s="236">
        <v>0</v>
      </c>
      <c r="L13" s="236">
        <v>0</v>
      </c>
      <c r="M13" s="236">
        <v>0</v>
      </c>
      <c r="N13" s="240">
        <v>0</v>
      </c>
      <c r="O13" s="237">
        <f t="shared" ref="O13:O40" si="2">SUM(C13:N13)</f>
        <v>0</v>
      </c>
      <c r="P13" s="237"/>
      <c r="Q13" s="219"/>
      <c r="R13" s="239"/>
      <c r="S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</row>
    <row r="14" spans="1:42" x14ac:dyDescent="0.15">
      <c r="A14" s="1"/>
      <c r="B14" s="215" t="s">
        <v>88</v>
      </c>
      <c r="C14" s="238">
        <v>-400</v>
      </c>
      <c r="D14" s="236">
        <v>-400</v>
      </c>
      <c r="E14" s="236">
        <v>-400</v>
      </c>
      <c r="F14" s="236">
        <v>-400</v>
      </c>
      <c r="G14" s="236">
        <v>-400</v>
      </c>
      <c r="H14" s="236">
        <v>-400</v>
      </c>
      <c r="I14" s="236">
        <v>-400</v>
      </c>
      <c r="J14" s="236">
        <v>-400</v>
      </c>
      <c r="K14" s="236">
        <v>-400</v>
      </c>
      <c r="L14" s="236">
        <v>-400</v>
      </c>
      <c r="M14" s="236">
        <v>-400</v>
      </c>
      <c r="N14" s="240">
        <v>-400</v>
      </c>
      <c r="O14" s="237">
        <f t="shared" ref="O14" si="3">SUM(C14:N14)</f>
        <v>-4800</v>
      </c>
      <c r="P14" s="237"/>
      <c r="Q14" s="219"/>
      <c r="R14" s="239"/>
      <c r="S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</row>
    <row r="15" spans="1:42" ht="14" thickBot="1" x14ac:dyDescent="0.2">
      <c r="A15" s="1"/>
      <c r="B15" s="223" t="s">
        <v>19</v>
      </c>
      <c r="C15" s="241"/>
      <c r="D15" s="242"/>
      <c r="E15" s="242"/>
      <c r="F15" s="242"/>
      <c r="G15" s="242"/>
      <c r="H15" s="242"/>
      <c r="I15" s="242"/>
      <c r="J15" s="242"/>
      <c r="K15" s="242"/>
      <c r="L15" s="242"/>
      <c r="M15" s="242">
        <v>-2500</v>
      </c>
      <c r="N15" s="243"/>
      <c r="O15" s="244">
        <f t="shared" si="2"/>
        <v>-2500</v>
      </c>
      <c r="P15" s="244">
        <f>SUM(O7:O15)</f>
        <v>-18965</v>
      </c>
      <c r="Q15" s="227">
        <f>P15/12</f>
        <v>-1580.4166666666667</v>
      </c>
      <c r="R15" s="245" t="s">
        <v>66</v>
      </c>
      <c r="S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</row>
    <row r="16" spans="1:42" x14ac:dyDescent="0.15">
      <c r="A16" s="1"/>
      <c r="B16" s="211" t="s">
        <v>82</v>
      </c>
      <c r="C16" s="246"/>
      <c r="D16" s="247"/>
      <c r="E16" s="247"/>
      <c r="F16" s="247"/>
      <c r="G16" s="247"/>
      <c r="H16" s="247"/>
      <c r="I16" s="247" t="s">
        <v>16</v>
      </c>
      <c r="J16" s="247"/>
      <c r="K16" s="247"/>
      <c r="L16" s="247">
        <v>-4500</v>
      </c>
      <c r="M16" s="247"/>
      <c r="N16" s="248"/>
      <c r="O16" s="233">
        <f t="shared" si="2"/>
        <v>-4500</v>
      </c>
      <c r="P16" s="249"/>
      <c r="Q16" s="233"/>
      <c r="R16" s="234"/>
      <c r="S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</row>
    <row r="17" spans="1:42" ht="14" thickBot="1" x14ac:dyDescent="0.2">
      <c r="A17" s="1"/>
      <c r="B17" s="227" t="s">
        <v>20</v>
      </c>
      <c r="C17" s="224"/>
      <c r="D17" s="225"/>
      <c r="E17" s="225"/>
      <c r="F17" s="225"/>
      <c r="G17" s="225"/>
      <c r="H17" s="225"/>
      <c r="I17" s="225"/>
      <c r="J17" s="225"/>
      <c r="K17" s="225"/>
      <c r="L17" s="225">
        <v>-4500</v>
      </c>
      <c r="M17" s="225"/>
      <c r="N17" s="226"/>
      <c r="O17" s="250">
        <f t="shared" si="2"/>
        <v>-4500</v>
      </c>
      <c r="P17" s="228">
        <f>SUM(O16:O17)</f>
        <v>-9000</v>
      </c>
      <c r="Q17" s="227">
        <f>P17/12</f>
        <v>-750</v>
      </c>
      <c r="R17" s="245" t="s">
        <v>21</v>
      </c>
      <c r="S17" s="1"/>
      <c r="U17" s="85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</row>
    <row r="18" spans="1:42" ht="15" thickBot="1" x14ac:dyDescent="0.2">
      <c r="A18" s="1"/>
      <c r="B18" s="251" t="s">
        <v>162</v>
      </c>
      <c r="C18" s="252">
        <v>-10000</v>
      </c>
      <c r="D18" s="252">
        <v>-10000</v>
      </c>
      <c r="E18" s="252">
        <v>-10000</v>
      </c>
      <c r="F18" s="252">
        <v>-10000</v>
      </c>
      <c r="G18" s="252">
        <v>-10000</v>
      </c>
      <c r="H18" s="252">
        <v>-10000</v>
      </c>
      <c r="I18" s="252">
        <v>-10000</v>
      </c>
      <c r="J18" s="252">
        <v>-10000</v>
      </c>
      <c r="K18" s="252">
        <v>-10000</v>
      </c>
      <c r="L18" s="252">
        <v>-10000</v>
      </c>
      <c r="M18" s="252">
        <v>-10000</v>
      </c>
      <c r="N18" s="252">
        <v>-10000</v>
      </c>
      <c r="O18" s="256">
        <f t="shared" ref="O18:O34" si="4">SUM(C18:N18)</f>
        <v>-120000</v>
      </c>
      <c r="P18" s="258"/>
      <c r="Q18" s="258"/>
      <c r="R18" s="255"/>
      <c r="S18" s="1"/>
      <c r="U18" s="85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</row>
    <row r="19" spans="1:42" ht="15" thickBot="1" x14ac:dyDescent="0.2">
      <c r="A19" s="1"/>
      <c r="B19" s="251" t="s">
        <v>76</v>
      </c>
      <c r="C19" s="252">
        <v>-160</v>
      </c>
      <c r="D19" s="252">
        <v>-160</v>
      </c>
      <c r="E19" s="252">
        <v>-160</v>
      </c>
      <c r="F19" s="252">
        <v>-160</v>
      </c>
      <c r="G19" s="252">
        <v>-160</v>
      </c>
      <c r="H19" s="252">
        <v>-160</v>
      </c>
      <c r="I19" s="252">
        <v>-160</v>
      </c>
      <c r="J19" s="252">
        <v>-160</v>
      </c>
      <c r="K19" s="252">
        <v>-160</v>
      </c>
      <c r="L19" s="252">
        <v>-160</v>
      </c>
      <c r="M19" s="252">
        <v>-160</v>
      </c>
      <c r="N19" s="252">
        <v>-160</v>
      </c>
      <c r="O19" s="256">
        <f t="shared" si="4"/>
        <v>-1920</v>
      </c>
      <c r="P19" s="257"/>
      <c r="Q19" s="258"/>
      <c r="R19" s="255"/>
      <c r="S19" s="1"/>
      <c r="U19" s="85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</row>
    <row r="20" spans="1:42" ht="15" thickBot="1" x14ac:dyDescent="0.2">
      <c r="A20" s="1"/>
      <c r="B20" s="251" t="s">
        <v>149</v>
      </c>
      <c r="C20" s="252">
        <v>-462</v>
      </c>
      <c r="D20" s="252">
        <v>-462</v>
      </c>
      <c r="E20" s="252">
        <v>-462</v>
      </c>
      <c r="F20" s="252">
        <v>-462</v>
      </c>
      <c r="G20" s="252">
        <v>-462</v>
      </c>
      <c r="H20" s="252">
        <v>-462</v>
      </c>
      <c r="I20" s="252">
        <v>-462</v>
      </c>
      <c r="J20" s="252">
        <v>-462</v>
      </c>
      <c r="K20" s="252">
        <v>-462</v>
      </c>
      <c r="L20" s="252">
        <v>-462</v>
      </c>
      <c r="M20" s="252">
        <v>-462</v>
      </c>
      <c r="N20" s="252">
        <v>-462</v>
      </c>
      <c r="O20" s="256">
        <f t="shared" si="4"/>
        <v>-5544</v>
      </c>
      <c r="P20" s="257"/>
      <c r="Q20" s="258"/>
      <c r="R20" s="255"/>
      <c r="S20" s="1"/>
      <c r="U20" s="85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</row>
    <row r="21" spans="1:42" ht="15" thickBot="1" x14ac:dyDescent="0.2">
      <c r="A21" s="1"/>
      <c r="B21" s="251" t="s">
        <v>150</v>
      </c>
      <c r="C21" s="252">
        <v>-308</v>
      </c>
      <c r="D21" s="252">
        <v>-308</v>
      </c>
      <c r="E21" s="252">
        <v>-308</v>
      </c>
      <c r="F21" s="252">
        <v>-308</v>
      </c>
      <c r="G21" s="252">
        <v>-308</v>
      </c>
      <c r="H21" s="252">
        <v>-308</v>
      </c>
      <c r="I21" s="252">
        <v>-308</v>
      </c>
      <c r="J21" s="252">
        <v>-308</v>
      </c>
      <c r="K21" s="252">
        <v>-308</v>
      </c>
      <c r="L21" s="252">
        <v>-308</v>
      </c>
      <c r="M21" s="252">
        <v>-308</v>
      </c>
      <c r="N21" s="252">
        <v>-308</v>
      </c>
      <c r="O21" s="256">
        <f t="shared" si="4"/>
        <v>-3696</v>
      </c>
      <c r="P21" s="257"/>
      <c r="Q21" s="258"/>
      <c r="R21" s="255"/>
      <c r="S21" s="1"/>
      <c r="U21" s="85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</row>
    <row r="22" spans="1:42" ht="15" thickBot="1" x14ac:dyDescent="0.2">
      <c r="A22" s="1"/>
      <c r="B22" s="251" t="s">
        <v>151</v>
      </c>
      <c r="C22" s="252">
        <v>-115</v>
      </c>
      <c r="D22" s="252">
        <v>-115</v>
      </c>
      <c r="E22" s="252">
        <v>-115</v>
      </c>
      <c r="F22" s="252">
        <v>-115</v>
      </c>
      <c r="G22" s="252">
        <v>-115</v>
      </c>
      <c r="H22" s="252">
        <v>-115</v>
      </c>
      <c r="I22" s="252">
        <v>-115</v>
      </c>
      <c r="J22" s="252">
        <v>-115</v>
      </c>
      <c r="K22" s="252">
        <v>-115</v>
      </c>
      <c r="L22" s="252">
        <v>-115</v>
      </c>
      <c r="M22" s="252">
        <v>-115</v>
      </c>
      <c r="N22" s="252">
        <v>-115</v>
      </c>
      <c r="O22" s="256">
        <f t="shared" si="4"/>
        <v>-1380</v>
      </c>
      <c r="P22" s="257"/>
      <c r="Q22" s="258"/>
      <c r="R22" s="255"/>
      <c r="S22" s="1"/>
      <c r="U22" s="85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</row>
    <row r="23" spans="1:42" ht="15" thickBot="1" x14ac:dyDescent="0.2">
      <c r="A23" s="1"/>
      <c r="B23" s="251" t="s">
        <v>152</v>
      </c>
      <c r="C23" s="252">
        <v>-462</v>
      </c>
      <c r="D23" s="252">
        <v>-462</v>
      </c>
      <c r="E23" s="252">
        <v>-462</v>
      </c>
      <c r="F23" s="252">
        <v>-462</v>
      </c>
      <c r="G23" s="252">
        <v>-462</v>
      </c>
      <c r="H23" s="252">
        <v>-462</v>
      </c>
      <c r="I23" s="252">
        <v>-462</v>
      </c>
      <c r="J23" s="252">
        <v>-462</v>
      </c>
      <c r="K23" s="252">
        <v>-462</v>
      </c>
      <c r="L23" s="252">
        <v>-462</v>
      </c>
      <c r="M23" s="252">
        <v>-462</v>
      </c>
      <c r="N23" s="252">
        <v>-462</v>
      </c>
      <c r="O23" s="256">
        <f t="shared" si="4"/>
        <v>-5544</v>
      </c>
      <c r="P23" s="257"/>
      <c r="Q23" s="258"/>
      <c r="R23" s="255"/>
      <c r="S23" s="1"/>
      <c r="U23" s="85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</row>
    <row r="24" spans="1:42" ht="15" thickBot="1" x14ac:dyDescent="0.2">
      <c r="A24" s="1"/>
      <c r="B24" s="251" t="s">
        <v>153</v>
      </c>
      <c r="C24" s="252">
        <v>-308</v>
      </c>
      <c r="D24" s="252">
        <v>-308</v>
      </c>
      <c r="E24" s="252">
        <v>-308</v>
      </c>
      <c r="F24" s="252">
        <v>-308</v>
      </c>
      <c r="G24" s="252">
        <v>-308</v>
      </c>
      <c r="H24" s="252">
        <v>-308</v>
      </c>
      <c r="I24" s="252">
        <v>-308</v>
      </c>
      <c r="J24" s="252">
        <v>-308</v>
      </c>
      <c r="K24" s="252">
        <v>-308</v>
      </c>
      <c r="L24" s="252">
        <v>-308</v>
      </c>
      <c r="M24" s="252">
        <v>-308</v>
      </c>
      <c r="N24" s="252">
        <v>-308</v>
      </c>
      <c r="O24" s="256">
        <f t="shared" si="4"/>
        <v>-3696</v>
      </c>
      <c r="P24" s="257"/>
      <c r="Q24" s="258"/>
      <c r="R24" s="255"/>
      <c r="S24" s="1"/>
      <c r="U24" s="85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</row>
    <row r="25" spans="1:42" ht="15" thickBot="1" x14ac:dyDescent="0.2">
      <c r="A25" s="1"/>
      <c r="B25" s="251" t="s">
        <v>154</v>
      </c>
      <c r="C25" s="252">
        <v>-1925</v>
      </c>
      <c r="D25" s="252">
        <v>-1925</v>
      </c>
      <c r="E25" s="252">
        <v>-1925</v>
      </c>
      <c r="F25" s="252">
        <v>-1925</v>
      </c>
      <c r="G25" s="252">
        <v>-1925</v>
      </c>
      <c r="H25" s="252">
        <v>-1925</v>
      </c>
      <c r="I25" s="252">
        <v>-1925</v>
      </c>
      <c r="J25" s="252">
        <v>-1925</v>
      </c>
      <c r="K25" s="252">
        <v>-1925</v>
      </c>
      <c r="L25" s="252">
        <v>-1925</v>
      </c>
      <c r="M25" s="252">
        <v>-1925</v>
      </c>
      <c r="N25" s="252">
        <v>-1925</v>
      </c>
      <c r="O25" s="256">
        <f t="shared" si="4"/>
        <v>-23100</v>
      </c>
      <c r="P25" s="257"/>
      <c r="Q25" s="258"/>
      <c r="R25" s="255"/>
      <c r="S25" s="1"/>
      <c r="U25" s="85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</row>
    <row r="26" spans="1:42" ht="15" thickBot="1" x14ac:dyDescent="0.2">
      <c r="A26" s="1"/>
      <c r="B26" s="251" t="s">
        <v>155</v>
      </c>
      <c r="C26" s="252">
        <v>-3927</v>
      </c>
      <c r="D26" s="252">
        <v>-3927</v>
      </c>
      <c r="E26" s="252">
        <v>-3927</v>
      </c>
      <c r="F26" s="252">
        <v>-3927</v>
      </c>
      <c r="G26" s="252">
        <v>-3927</v>
      </c>
      <c r="H26" s="252">
        <v>-3927</v>
      </c>
      <c r="I26" s="252">
        <v>-3927</v>
      </c>
      <c r="J26" s="252">
        <v>-3927</v>
      </c>
      <c r="K26" s="252">
        <v>-3927</v>
      </c>
      <c r="L26" s="252">
        <v>-3927</v>
      </c>
      <c r="M26" s="252">
        <v>-3927</v>
      </c>
      <c r="N26" s="252">
        <v>-3927</v>
      </c>
      <c r="O26" s="256">
        <f t="shared" si="4"/>
        <v>-47124</v>
      </c>
      <c r="P26" s="257"/>
      <c r="Q26" s="258"/>
      <c r="R26" s="255"/>
      <c r="S26" s="1"/>
      <c r="U26" s="85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</row>
    <row r="27" spans="1:42" ht="15" thickBot="1" x14ac:dyDescent="0.2">
      <c r="A27" s="1"/>
      <c r="B27" s="251" t="s">
        <v>156</v>
      </c>
      <c r="C27" s="252">
        <v>-1155</v>
      </c>
      <c r="D27" s="252">
        <v>-1155</v>
      </c>
      <c r="E27" s="252">
        <v>-1155</v>
      </c>
      <c r="F27" s="252">
        <v>-1155</v>
      </c>
      <c r="G27" s="252">
        <v>-1155</v>
      </c>
      <c r="H27" s="252">
        <v>-1155</v>
      </c>
      <c r="I27" s="252">
        <v>-1155</v>
      </c>
      <c r="J27" s="252">
        <v>-1155</v>
      </c>
      <c r="K27" s="252">
        <v>-1155</v>
      </c>
      <c r="L27" s="252">
        <v>-1155</v>
      </c>
      <c r="M27" s="252">
        <v>-1155</v>
      </c>
      <c r="N27" s="252">
        <v>-1155</v>
      </c>
      <c r="O27" s="256">
        <f t="shared" si="4"/>
        <v>-13860</v>
      </c>
      <c r="P27" s="257"/>
      <c r="Q27" s="258"/>
      <c r="R27" s="255"/>
      <c r="S27" s="1"/>
      <c r="U27" s="85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</row>
    <row r="28" spans="1:42" ht="15" thickBot="1" x14ac:dyDescent="0.2">
      <c r="A28" s="1"/>
      <c r="B28" s="251" t="s">
        <v>157</v>
      </c>
      <c r="C28" s="252">
        <v>-385</v>
      </c>
      <c r="D28" s="252">
        <v>-385</v>
      </c>
      <c r="E28" s="252">
        <v>-385</v>
      </c>
      <c r="F28" s="252">
        <v>-385</v>
      </c>
      <c r="G28" s="252">
        <v>-385</v>
      </c>
      <c r="H28" s="252">
        <v>-385</v>
      </c>
      <c r="I28" s="252">
        <v>-385</v>
      </c>
      <c r="J28" s="252">
        <v>-385</v>
      </c>
      <c r="K28" s="252">
        <v>-385</v>
      </c>
      <c r="L28" s="252">
        <v>-385</v>
      </c>
      <c r="M28" s="252">
        <v>-385</v>
      </c>
      <c r="N28" s="252">
        <v>-385</v>
      </c>
      <c r="O28" s="256">
        <f t="shared" si="4"/>
        <v>-4620</v>
      </c>
      <c r="P28" s="257"/>
      <c r="Q28" s="258"/>
      <c r="R28" s="255"/>
      <c r="S28" s="1"/>
      <c r="U28" s="85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</row>
    <row r="29" spans="1:42" ht="15" thickBot="1" x14ac:dyDescent="0.2">
      <c r="A29" s="1"/>
      <c r="B29" s="251" t="s">
        <v>82</v>
      </c>
      <c r="C29" s="252">
        <v>-77</v>
      </c>
      <c r="D29" s="252">
        <v>-77</v>
      </c>
      <c r="E29" s="252">
        <v>-77</v>
      </c>
      <c r="F29" s="252">
        <v>-77</v>
      </c>
      <c r="G29" s="252">
        <v>-77</v>
      </c>
      <c r="H29" s="252">
        <v>-77</v>
      </c>
      <c r="I29" s="252">
        <v>-77</v>
      </c>
      <c r="J29" s="252">
        <v>-77</v>
      </c>
      <c r="K29" s="252">
        <v>-77</v>
      </c>
      <c r="L29" s="252">
        <v>-77</v>
      </c>
      <c r="M29" s="252">
        <v>-77</v>
      </c>
      <c r="N29" s="252">
        <v>-77</v>
      </c>
      <c r="O29" s="256">
        <f t="shared" si="4"/>
        <v>-924</v>
      </c>
      <c r="P29" s="257"/>
      <c r="Q29" s="258"/>
      <c r="R29" s="255"/>
      <c r="S29" s="1"/>
      <c r="U29" s="85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</row>
    <row r="30" spans="1:42" ht="15" thickBot="1" x14ac:dyDescent="0.2">
      <c r="A30" s="1"/>
      <c r="B30" s="251" t="s">
        <v>158</v>
      </c>
      <c r="C30" s="252">
        <v>0</v>
      </c>
      <c r="D30" s="252">
        <v>0</v>
      </c>
      <c r="E30" s="252">
        <v>0</v>
      </c>
      <c r="F30" s="252">
        <v>0</v>
      </c>
      <c r="G30" s="252">
        <v>0</v>
      </c>
      <c r="H30" s="252">
        <v>0</v>
      </c>
      <c r="I30" s="252">
        <v>0</v>
      </c>
      <c r="J30" s="252">
        <v>0</v>
      </c>
      <c r="K30" s="252">
        <v>0</v>
      </c>
      <c r="L30" s="252">
        <v>0</v>
      </c>
      <c r="M30" s="252">
        <v>0</v>
      </c>
      <c r="N30" s="252">
        <v>0</v>
      </c>
      <c r="O30" s="256">
        <f t="shared" si="4"/>
        <v>0</v>
      </c>
      <c r="P30" s="257"/>
      <c r="Q30" s="258"/>
      <c r="R30" s="255"/>
      <c r="S30" s="1"/>
      <c r="U30" s="85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</row>
    <row r="31" spans="1:42" ht="15" thickBot="1" x14ac:dyDescent="0.2">
      <c r="A31" s="1"/>
      <c r="B31" s="251" t="s">
        <v>159</v>
      </c>
      <c r="C31" s="252">
        <v>-500</v>
      </c>
      <c r="D31" s="252">
        <v>-500</v>
      </c>
      <c r="E31" s="252">
        <v>-500</v>
      </c>
      <c r="F31" s="252">
        <v>-500</v>
      </c>
      <c r="G31" s="252">
        <v>-500</v>
      </c>
      <c r="H31" s="252">
        <v>-500</v>
      </c>
      <c r="I31" s="252">
        <v>-500</v>
      </c>
      <c r="J31" s="252">
        <v>-500</v>
      </c>
      <c r="K31" s="252">
        <v>-500</v>
      </c>
      <c r="L31" s="252">
        <v>-500</v>
      </c>
      <c r="M31" s="252">
        <v>-500</v>
      </c>
      <c r="N31" s="252">
        <v>-500</v>
      </c>
      <c r="O31" s="256">
        <f t="shared" si="4"/>
        <v>-6000</v>
      </c>
      <c r="P31" s="257"/>
      <c r="Q31" s="258"/>
      <c r="R31" s="255"/>
      <c r="S31" s="1"/>
      <c r="U31" s="85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</row>
    <row r="32" spans="1:42" ht="15" thickBot="1" x14ac:dyDescent="0.2">
      <c r="A32" s="1"/>
      <c r="B32" s="251" t="s">
        <v>160</v>
      </c>
      <c r="C32" s="252">
        <v>-770</v>
      </c>
      <c r="D32" s="252">
        <v>-770</v>
      </c>
      <c r="E32" s="252">
        <v>-770</v>
      </c>
      <c r="F32" s="252">
        <v>-770</v>
      </c>
      <c r="G32" s="252">
        <v>-770</v>
      </c>
      <c r="H32" s="252">
        <v>-770</v>
      </c>
      <c r="I32" s="252">
        <v>-770</v>
      </c>
      <c r="J32" s="252">
        <v>-770</v>
      </c>
      <c r="K32" s="252">
        <v>-770</v>
      </c>
      <c r="L32" s="252">
        <v>-770</v>
      </c>
      <c r="M32" s="252">
        <v>-770</v>
      </c>
      <c r="N32" s="252">
        <v>-770</v>
      </c>
      <c r="O32" s="256">
        <f t="shared" si="4"/>
        <v>-9240</v>
      </c>
      <c r="P32" s="257"/>
      <c r="Q32" s="258"/>
      <c r="R32" s="255"/>
      <c r="S32" s="1"/>
      <c r="U32" s="85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</row>
    <row r="33" spans="1:42" ht="15" thickBot="1" x14ac:dyDescent="0.2">
      <c r="A33" s="1"/>
      <c r="B33" s="251" t="s">
        <v>161</v>
      </c>
      <c r="C33" s="252">
        <v>-1155</v>
      </c>
      <c r="D33" s="252">
        <v>-1155</v>
      </c>
      <c r="E33" s="252">
        <v>-1155</v>
      </c>
      <c r="F33" s="252">
        <v>-1155</v>
      </c>
      <c r="G33" s="252">
        <v>-1155</v>
      </c>
      <c r="H33" s="252">
        <v>-1155</v>
      </c>
      <c r="I33" s="252">
        <v>-1155</v>
      </c>
      <c r="J33" s="252">
        <v>-1155</v>
      </c>
      <c r="K33" s="252">
        <v>-1155</v>
      </c>
      <c r="L33" s="252">
        <v>-1155</v>
      </c>
      <c r="M33" s="252">
        <v>-1155</v>
      </c>
      <c r="N33" s="252">
        <v>-1155</v>
      </c>
      <c r="O33" s="256">
        <f t="shared" si="4"/>
        <v>-13860</v>
      </c>
      <c r="P33" s="257"/>
      <c r="Q33" s="258"/>
      <c r="R33" s="255"/>
      <c r="S33" s="1"/>
      <c r="U33" s="85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</row>
    <row r="34" spans="1:42" ht="15" thickBot="1" x14ac:dyDescent="0.2">
      <c r="A34" s="1"/>
      <c r="B34" s="260" t="s">
        <v>163</v>
      </c>
      <c r="C34" s="252"/>
      <c r="D34" s="259">
        <f>SUM(D54:D58)</f>
        <v>-11100</v>
      </c>
      <c r="E34" s="259">
        <f>SUM(E54:E58)</f>
        <v>-11100</v>
      </c>
      <c r="F34" s="259">
        <f>SUM(F54:F58)</f>
        <v>-11100</v>
      </c>
      <c r="G34" s="259">
        <f>SUM(G54:G58)</f>
        <v>-11100</v>
      </c>
      <c r="H34" s="259">
        <f>SUM(H54:H58)</f>
        <v>-11100</v>
      </c>
      <c r="I34" s="259">
        <f>SUM(I54:I58)</f>
        <v>-11100</v>
      </c>
      <c r="J34" s="259">
        <f>SUM(J54:J58)</f>
        <v>-11100</v>
      </c>
      <c r="K34" s="259">
        <f>SUM(K54:K58)</f>
        <v>-11100</v>
      </c>
      <c r="L34" s="259">
        <f>SUM(L54:L58)</f>
        <v>-11100</v>
      </c>
      <c r="M34" s="259">
        <f>SUM(M54:M58)</f>
        <v>-11100</v>
      </c>
      <c r="N34" s="259">
        <f>SUM(N54:N58)</f>
        <v>-11100</v>
      </c>
      <c r="O34" s="256">
        <f t="shared" si="4"/>
        <v>-122100</v>
      </c>
      <c r="P34" s="253">
        <f>SUM(O18:O34)</f>
        <v>-382608</v>
      </c>
      <c r="Q34" s="254"/>
      <c r="R34" s="255" t="s">
        <v>169</v>
      </c>
      <c r="S34" s="1"/>
      <c r="U34" s="85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</row>
    <row r="35" spans="1:42" x14ac:dyDescent="0.15">
      <c r="A35" s="1"/>
      <c r="B35" s="263" t="s">
        <v>22</v>
      </c>
      <c r="C35" s="264"/>
      <c r="D35" s="265"/>
      <c r="E35" s="265"/>
      <c r="F35" s="265"/>
      <c r="G35" s="265"/>
      <c r="H35" s="265"/>
      <c r="I35" s="265"/>
      <c r="J35" s="265"/>
      <c r="K35" s="265">
        <v>0</v>
      </c>
      <c r="L35" s="265"/>
      <c r="M35" s="265"/>
      <c r="N35" s="266"/>
      <c r="O35" s="267">
        <f t="shared" si="2"/>
        <v>0</v>
      </c>
      <c r="P35" s="268"/>
      <c r="Q35" s="268"/>
      <c r="R35" s="269"/>
      <c r="S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</row>
    <row r="36" spans="1:42" x14ac:dyDescent="0.15">
      <c r="A36" s="1"/>
      <c r="B36" s="270" t="s">
        <v>132</v>
      </c>
      <c r="C36" s="271">
        <v>-5000</v>
      </c>
      <c r="D36" s="272"/>
      <c r="E36" s="272"/>
      <c r="F36" s="272"/>
      <c r="G36" s="272"/>
      <c r="H36" s="272"/>
      <c r="I36" s="272"/>
      <c r="J36" s="272"/>
      <c r="K36" s="272"/>
      <c r="L36" s="272"/>
      <c r="M36" s="272"/>
      <c r="N36" s="273"/>
      <c r="O36" s="274">
        <f t="shared" si="2"/>
        <v>-5000</v>
      </c>
      <c r="P36" s="275"/>
      <c r="Q36" s="275"/>
      <c r="R36" s="276"/>
      <c r="S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</row>
    <row r="37" spans="1:42" x14ac:dyDescent="0.15">
      <c r="A37" s="1"/>
      <c r="B37" s="270" t="s">
        <v>96</v>
      </c>
      <c r="C37" s="271">
        <v>-900</v>
      </c>
      <c r="D37" s="272">
        <v>-300</v>
      </c>
      <c r="E37" s="272">
        <v>-300</v>
      </c>
      <c r="F37" s="272">
        <v>-300</v>
      </c>
      <c r="G37" s="272">
        <v>-300</v>
      </c>
      <c r="H37" s="272">
        <v>-300</v>
      </c>
      <c r="I37" s="272">
        <v>-300</v>
      </c>
      <c r="J37" s="272">
        <v>-300</v>
      </c>
      <c r="K37" s="272">
        <v>-300</v>
      </c>
      <c r="L37" s="272">
        <v>-300</v>
      </c>
      <c r="M37" s="272">
        <v>-300</v>
      </c>
      <c r="N37" s="272">
        <v>-300</v>
      </c>
      <c r="O37" s="274">
        <f t="shared" si="2"/>
        <v>-4200</v>
      </c>
      <c r="P37" s="275"/>
      <c r="Q37" s="275"/>
      <c r="R37" s="276"/>
      <c r="S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</row>
    <row r="38" spans="1:42" x14ac:dyDescent="0.15">
      <c r="A38" s="1"/>
      <c r="B38" s="277" t="s">
        <v>23</v>
      </c>
      <c r="C38" s="271"/>
      <c r="D38" s="272"/>
      <c r="E38" s="272"/>
      <c r="F38" s="272">
        <v>-1200</v>
      </c>
      <c r="G38" s="272"/>
      <c r="H38" s="272"/>
      <c r="I38" s="278"/>
      <c r="J38" s="272"/>
      <c r="K38" s="272"/>
      <c r="L38" s="272">
        <v>-1200</v>
      </c>
      <c r="M38" s="278"/>
      <c r="N38" s="273"/>
      <c r="O38" s="274">
        <f t="shared" si="2"/>
        <v>-2400</v>
      </c>
      <c r="P38" s="279"/>
      <c r="Q38" s="280"/>
      <c r="R38" s="281"/>
      <c r="S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</row>
    <row r="39" spans="1:42" ht="14" thickBot="1" x14ac:dyDescent="0.2">
      <c r="A39" s="1"/>
      <c r="B39" s="282" t="s">
        <v>125</v>
      </c>
      <c r="C39" s="283">
        <v>-600</v>
      </c>
      <c r="D39" s="283">
        <v>-600</v>
      </c>
      <c r="E39" s="283">
        <v>-600</v>
      </c>
      <c r="F39" s="283">
        <v>-600</v>
      </c>
      <c r="G39" s="283">
        <v>-600</v>
      </c>
      <c r="H39" s="283">
        <v>-600</v>
      </c>
      <c r="I39" s="283">
        <v>-600</v>
      </c>
      <c r="J39" s="283">
        <v>-600</v>
      </c>
      <c r="K39" s="283">
        <v>-600</v>
      </c>
      <c r="L39" s="283">
        <v>-600</v>
      </c>
      <c r="M39" s="283">
        <v>-600</v>
      </c>
      <c r="N39" s="283">
        <v>-600</v>
      </c>
      <c r="O39" s="274">
        <f t="shared" si="2"/>
        <v>-7200</v>
      </c>
      <c r="P39" s="284">
        <f>SUM(O35:O39)</f>
        <v>-18800</v>
      </c>
      <c r="Q39" s="284">
        <f>P39/12</f>
        <v>-1566.6666666666667</v>
      </c>
      <c r="R39" s="285" t="s">
        <v>126</v>
      </c>
      <c r="S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</row>
    <row r="40" spans="1:42" x14ac:dyDescent="0.15">
      <c r="A40" s="1"/>
      <c r="B40" s="44" t="s">
        <v>90</v>
      </c>
      <c r="C40" s="27">
        <v>-308</v>
      </c>
      <c r="D40" s="43">
        <v>-308</v>
      </c>
      <c r="E40" s="43">
        <v>-308</v>
      </c>
      <c r="F40" s="43">
        <v>-308</v>
      </c>
      <c r="G40" s="43">
        <v>-308</v>
      </c>
      <c r="H40" s="43">
        <v>-308</v>
      </c>
      <c r="I40" s="43">
        <v>-308</v>
      </c>
      <c r="J40" s="43">
        <v>-308</v>
      </c>
      <c r="K40" s="43">
        <v>-308</v>
      </c>
      <c r="L40" s="43">
        <v>-308</v>
      </c>
      <c r="M40" s="43">
        <v>-308</v>
      </c>
      <c r="N40" s="45">
        <v>-308</v>
      </c>
      <c r="O40" s="72">
        <f t="shared" si="2"/>
        <v>-3696</v>
      </c>
      <c r="P40" s="35"/>
      <c r="Q40" s="35"/>
      <c r="R40" s="138"/>
      <c r="S40" s="1"/>
      <c r="T40" s="67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</row>
    <row r="41" spans="1:42" x14ac:dyDescent="0.15">
      <c r="A41" s="1"/>
      <c r="B41" s="40" t="s">
        <v>91</v>
      </c>
      <c r="C41" s="4">
        <v>-643</v>
      </c>
      <c r="D41" s="50">
        <v>-643</v>
      </c>
      <c r="E41" s="50">
        <v>-643</v>
      </c>
      <c r="F41" s="50">
        <v>-643</v>
      </c>
      <c r="G41" s="50">
        <v>-643</v>
      </c>
      <c r="H41" s="50">
        <v>-643</v>
      </c>
      <c r="I41" s="50">
        <v>-643</v>
      </c>
      <c r="J41" s="50">
        <v>-643</v>
      </c>
      <c r="K41" s="50">
        <v>-643</v>
      </c>
      <c r="L41" s="50">
        <v>-643</v>
      </c>
      <c r="M41" s="50">
        <v>-643</v>
      </c>
      <c r="N41" s="41">
        <v>-643</v>
      </c>
      <c r="O41" s="74">
        <f t="shared" ref="O41:O46" si="5">SUM(C41:N41)</f>
        <v>-7716</v>
      </c>
      <c r="P41" s="46"/>
      <c r="Q41" s="46"/>
      <c r="R41" s="33"/>
      <c r="S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</row>
    <row r="42" spans="1:42" ht="14" thickBot="1" x14ac:dyDescent="0.2">
      <c r="A42" s="1"/>
      <c r="B42" s="115" t="s">
        <v>92</v>
      </c>
      <c r="C42" s="39">
        <v>-466.33333333333331</v>
      </c>
      <c r="D42" s="6">
        <v>-466.33333333333331</v>
      </c>
      <c r="E42" s="6">
        <v>-466.33333333333331</v>
      </c>
      <c r="F42" s="6">
        <v>-466.33333333333331</v>
      </c>
      <c r="G42" s="6">
        <v>-466.33333333333331</v>
      </c>
      <c r="H42" s="6">
        <v>-466.33333333333331</v>
      </c>
      <c r="I42" s="6">
        <v>-466.33333333333331</v>
      </c>
      <c r="J42" s="6">
        <v>-466.33333333333331</v>
      </c>
      <c r="K42" s="6">
        <v>-466.33333333333331</v>
      </c>
      <c r="L42" s="6">
        <v>-466.33333333333331</v>
      </c>
      <c r="M42" s="6">
        <v>-466.33333333333331</v>
      </c>
      <c r="N42" s="7">
        <v>-466.33333333333331</v>
      </c>
      <c r="O42" s="73">
        <f t="shared" si="5"/>
        <v>-5595.9999999999991</v>
      </c>
      <c r="P42" s="131">
        <f>SUM(O40:O42)</f>
        <v>-17008</v>
      </c>
      <c r="Q42" s="131">
        <f>+P42/12</f>
        <v>-1417.3333333333333</v>
      </c>
      <c r="R42" s="139" t="s">
        <v>123</v>
      </c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</row>
    <row r="43" spans="1:42" x14ac:dyDescent="0.15">
      <c r="A43" s="1"/>
      <c r="B43" s="44" t="s">
        <v>128</v>
      </c>
      <c r="C43" s="3">
        <v>1099</v>
      </c>
      <c r="D43" s="42">
        <v>1099</v>
      </c>
      <c r="E43" s="42">
        <v>1099</v>
      </c>
      <c r="F43" s="42">
        <v>1099</v>
      </c>
      <c r="G43" s="42">
        <v>1099</v>
      </c>
      <c r="H43" s="42">
        <v>1099</v>
      </c>
      <c r="I43" s="42">
        <v>1099</v>
      </c>
      <c r="J43" s="42">
        <v>1099</v>
      </c>
      <c r="K43" s="42">
        <v>1099</v>
      </c>
      <c r="L43" s="42">
        <v>1099</v>
      </c>
      <c r="M43" s="42">
        <v>1099</v>
      </c>
      <c r="N43" s="5">
        <v>1099</v>
      </c>
      <c r="O43" s="130">
        <f t="shared" si="5"/>
        <v>13188</v>
      </c>
      <c r="P43" s="132"/>
      <c r="Q43" s="143"/>
      <c r="R43" s="140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</row>
    <row r="44" spans="1:42" x14ac:dyDescent="0.15">
      <c r="A44" s="1"/>
      <c r="B44" s="52" t="s">
        <v>129</v>
      </c>
      <c r="C44" s="4">
        <v>809.17</v>
      </c>
      <c r="D44" s="50">
        <v>809.17</v>
      </c>
      <c r="E44" s="50">
        <v>809.17</v>
      </c>
      <c r="F44" s="50">
        <v>809.17</v>
      </c>
      <c r="G44" s="50">
        <v>809.17</v>
      </c>
      <c r="H44" s="50">
        <v>809.17</v>
      </c>
      <c r="I44" s="50">
        <v>809.17</v>
      </c>
      <c r="J44" s="50">
        <v>809.17</v>
      </c>
      <c r="K44" s="50">
        <v>809.17</v>
      </c>
      <c r="L44" s="50">
        <v>809.17</v>
      </c>
      <c r="M44" s="50">
        <v>809.17</v>
      </c>
      <c r="N44" s="41">
        <v>809.17</v>
      </c>
      <c r="O44" s="130">
        <f t="shared" si="5"/>
        <v>9710.0399999999991</v>
      </c>
      <c r="P44" s="145"/>
      <c r="Q44" s="146"/>
      <c r="R44" s="147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</row>
    <row r="45" spans="1:42" x14ac:dyDescent="0.15">
      <c r="A45" s="1"/>
      <c r="B45" s="52" t="s">
        <v>122</v>
      </c>
      <c r="C45" s="4">
        <v>1603</v>
      </c>
      <c r="D45" s="50">
        <v>1603</v>
      </c>
      <c r="E45" s="50">
        <v>1603</v>
      </c>
      <c r="F45" s="50">
        <v>1603</v>
      </c>
      <c r="G45" s="50">
        <v>1603</v>
      </c>
      <c r="H45" s="50">
        <v>1603</v>
      </c>
      <c r="I45" s="50">
        <v>1603</v>
      </c>
      <c r="J45" s="50">
        <v>1603</v>
      </c>
      <c r="K45" s="50">
        <v>1603</v>
      </c>
      <c r="L45" s="50">
        <v>1603</v>
      </c>
      <c r="M45" s="50">
        <v>1603</v>
      </c>
      <c r="N45" s="41">
        <v>1603</v>
      </c>
      <c r="O45" s="130">
        <f t="shared" si="5"/>
        <v>19236</v>
      </c>
      <c r="P45" s="133"/>
      <c r="Q45" s="144"/>
      <c r="R45" s="14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</row>
    <row r="46" spans="1:42" ht="14" thickBot="1" x14ac:dyDescent="0.2">
      <c r="A46" s="1"/>
      <c r="B46" s="53" t="s">
        <v>121</v>
      </c>
      <c r="C46" s="28">
        <v>-1603</v>
      </c>
      <c r="D46" s="48">
        <v>-1603</v>
      </c>
      <c r="E46" s="48">
        <v>-1603</v>
      </c>
      <c r="F46" s="48">
        <v>-1603</v>
      </c>
      <c r="G46" s="48">
        <v>-1603</v>
      </c>
      <c r="H46" s="48">
        <v>-1603</v>
      </c>
      <c r="I46" s="48">
        <v>-1603</v>
      </c>
      <c r="J46" s="48">
        <v>-1603</v>
      </c>
      <c r="K46" s="48">
        <v>-1603</v>
      </c>
      <c r="L46" s="48">
        <v>-1603</v>
      </c>
      <c r="M46" s="48">
        <v>-1603</v>
      </c>
      <c r="N46" s="49">
        <v>-1603</v>
      </c>
      <c r="O46" s="130">
        <f t="shared" si="5"/>
        <v>-19236</v>
      </c>
      <c r="P46" s="34">
        <f>SUM(O43:O46)</f>
        <v>22898.04</v>
      </c>
      <c r="Q46" s="34">
        <f>+P46/12</f>
        <v>1908.17</v>
      </c>
      <c r="R46" s="142" t="s">
        <v>127</v>
      </c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</row>
    <row r="47" spans="1:42" ht="14" thickBot="1" x14ac:dyDescent="0.2">
      <c r="A47" s="1"/>
      <c r="B47" s="97" t="s">
        <v>24</v>
      </c>
      <c r="C47" s="94">
        <f>SUM(C4:C46)</f>
        <v>-28118.163333333334</v>
      </c>
      <c r="D47" s="95">
        <f>SUM(D4:D46)</f>
        <v>-33618.163333333338</v>
      </c>
      <c r="E47" s="95">
        <f>SUM(E4:E46)</f>
        <v>-50848.163333333338</v>
      </c>
      <c r="F47" s="95">
        <f>SUM(F4:F46)</f>
        <v>-34818.163333333338</v>
      </c>
      <c r="G47" s="95">
        <f>SUM(G4:G46)</f>
        <v>-33618.163333333338</v>
      </c>
      <c r="H47" s="95">
        <f>SUM(H4:H46)</f>
        <v>-53178.163333333338</v>
      </c>
      <c r="I47" s="95">
        <f>SUM(I4:I46)</f>
        <v>-33618.163333333338</v>
      </c>
      <c r="J47" s="95">
        <f>SUM(J4:J46)</f>
        <v>-33618.163333333338</v>
      </c>
      <c r="K47" s="95">
        <f>SUM(K4:K46)</f>
        <v>-48678.163333333338</v>
      </c>
      <c r="L47" s="95">
        <f>SUM(L4:L46)</f>
        <v>-43818.163333333338</v>
      </c>
      <c r="M47" s="95">
        <f>SUM(M4:M46)</f>
        <v>-38253.163333333338</v>
      </c>
      <c r="N47" s="96">
        <f>SUM(N4:N46)</f>
        <v>-48678.163333333338</v>
      </c>
      <c r="O47" s="114">
        <f>SUM(O4:O46)</f>
        <v>-480862.96</v>
      </c>
      <c r="P47" s="91">
        <f>SUM(P4:P46)</f>
        <v>-480862.96</v>
      </c>
      <c r="Q47" s="188"/>
      <c r="R47" s="189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</row>
    <row r="48" spans="1:42" ht="14" thickBot="1" x14ac:dyDescent="0.2">
      <c r="A48" s="1"/>
      <c r="B48" s="169" t="s">
        <v>25</v>
      </c>
      <c r="C48" s="88">
        <v>0</v>
      </c>
      <c r="D48" s="87">
        <f t="shared" ref="D48:N48" si="6">+C51</f>
        <v>22354.035066666667</v>
      </c>
      <c r="E48" s="87">
        <f t="shared" si="6"/>
        <v>39208.070133333327</v>
      </c>
      <c r="F48" s="87">
        <f t="shared" si="6"/>
        <v>38832.105199999991</v>
      </c>
      <c r="G48" s="87">
        <f t="shared" si="6"/>
        <v>54486.140266666654</v>
      </c>
      <c r="H48" s="87">
        <f t="shared" si="6"/>
        <v>71340.175333333318</v>
      </c>
      <c r="I48" s="87">
        <f t="shared" si="6"/>
        <v>68634.210399999982</v>
      </c>
      <c r="J48" s="87">
        <f t="shared" si="6"/>
        <v>85488.245466666645</v>
      </c>
      <c r="K48" s="87">
        <f t="shared" si="6"/>
        <v>102342.28053333331</v>
      </c>
      <c r="L48" s="87">
        <f t="shared" si="6"/>
        <v>104136.31559999997</v>
      </c>
      <c r="M48" s="87">
        <f t="shared" si="6"/>
        <v>110790.35066666664</v>
      </c>
      <c r="N48" s="89">
        <f t="shared" si="6"/>
        <v>123009.3857333333</v>
      </c>
      <c r="O48" s="136"/>
      <c r="P48" s="134">
        <f>O47/12</f>
        <v>-40071.913333333338</v>
      </c>
      <c r="Q48" s="186" t="s">
        <v>68</v>
      </c>
      <c r="R48" s="187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</row>
    <row r="49" spans="1:42" x14ac:dyDescent="0.15">
      <c r="A49" s="1"/>
      <c r="B49" s="35" t="s">
        <v>26</v>
      </c>
      <c r="C49" s="163">
        <f>SUM(C47:C48)</f>
        <v>-28118.163333333334</v>
      </c>
      <c r="D49" s="43">
        <f t="shared" ref="D49:N49" si="7">SUM(D47:D48)</f>
        <v>-11264.12826666667</v>
      </c>
      <c r="E49" s="43">
        <f t="shared" si="7"/>
        <v>-11640.09320000001</v>
      </c>
      <c r="F49" s="43">
        <f t="shared" si="7"/>
        <v>4013.9418666666534</v>
      </c>
      <c r="G49" s="43">
        <f t="shared" si="7"/>
        <v>20867.976933333317</v>
      </c>
      <c r="H49" s="43">
        <f t="shared" si="7"/>
        <v>18162.011999999981</v>
      </c>
      <c r="I49" s="43">
        <f t="shared" si="7"/>
        <v>35016.047066666644</v>
      </c>
      <c r="J49" s="43">
        <f t="shared" si="7"/>
        <v>51870.082133333308</v>
      </c>
      <c r="K49" s="43">
        <f t="shared" si="7"/>
        <v>53664.117199999971</v>
      </c>
      <c r="L49" s="43">
        <f t="shared" si="7"/>
        <v>60318.152266666635</v>
      </c>
      <c r="M49" s="43">
        <f t="shared" si="7"/>
        <v>72537.187333333306</v>
      </c>
      <c r="N49" s="86">
        <f t="shared" si="7"/>
        <v>74331.22239999997</v>
      </c>
      <c r="O49" s="129"/>
      <c r="Q49" s="65"/>
      <c r="R49" s="66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</row>
    <row r="50" spans="1:42" ht="14" thickBot="1" x14ac:dyDescent="0.2">
      <c r="A50" s="1"/>
      <c r="B50" s="128" t="s">
        <v>73</v>
      </c>
      <c r="C50" s="162">
        <f>Løn!C30</f>
        <v>50472.198400000001</v>
      </c>
      <c r="D50" s="162">
        <f>Løn!D30</f>
        <v>50472.198400000001</v>
      </c>
      <c r="E50" s="162">
        <f>Løn!E30</f>
        <v>50472.198400000001</v>
      </c>
      <c r="F50" s="162">
        <f>Løn!F30</f>
        <v>50472.198400000001</v>
      </c>
      <c r="G50" s="162">
        <f>Løn!G30</f>
        <v>50472.198400000001</v>
      </c>
      <c r="H50" s="162">
        <f>Løn!H30</f>
        <v>50472.198400000001</v>
      </c>
      <c r="I50" s="162">
        <f>Løn!I30</f>
        <v>50472.198400000001</v>
      </c>
      <c r="J50" s="162">
        <f>Løn!J30</f>
        <v>50472.198400000001</v>
      </c>
      <c r="K50" s="162">
        <f>Løn!K30</f>
        <v>50472.198400000001</v>
      </c>
      <c r="L50" s="162">
        <f>Løn!L30</f>
        <v>50472.198400000001</v>
      </c>
      <c r="M50" s="162">
        <f>Løn!M30</f>
        <v>50472.198400000001</v>
      </c>
      <c r="N50" s="162">
        <f>Løn!N30</f>
        <v>50472.198400000001</v>
      </c>
      <c r="O50" s="135">
        <f>SUM(C50:N50)</f>
        <v>605666.38080000004</v>
      </c>
      <c r="P50" s="1">
        <f>+O50/12</f>
        <v>50472.198400000001</v>
      </c>
      <c r="Q50" s="137" t="s">
        <v>27</v>
      </c>
      <c r="R50" s="66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</row>
    <row r="51" spans="1:42" ht="14" thickBot="1" x14ac:dyDescent="0.2">
      <c r="A51" s="1"/>
      <c r="B51" s="93" t="s">
        <v>28</v>
      </c>
      <c r="C51" s="94">
        <f>SUM(C49:C50)</f>
        <v>22354.035066666667</v>
      </c>
      <c r="D51" s="95">
        <f t="shared" ref="D51:N51" si="8">SUM(D49:D50)</f>
        <v>39208.070133333327</v>
      </c>
      <c r="E51" s="95">
        <f t="shared" si="8"/>
        <v>38832.105199999991</v>
      </c>
      <c r="F51" s="95">
        <f t="shared" si="8"/>
        <v>54486.140266666654</v>
      </c>
      <c r="G51" s="95">
        <f t="shared" si="8"/>
        <v>71340.175333333318</v>
      </c>
      <c r="H51" s="95">
        <f t="shared" si="8"/>
        <v>68634.210399999982</v>
      </c>
      <c r="I51" s="95">
        <f t="shared" si="8"/>
        <v>85488.245466666645</v>
      </c>
      <c r="J51" s="95">
        <f t="shared" si="8"/>
        <v>102342.28053333331</v>
      </c>
      <c r="K51" s="95">
        <f t="shared" si="8"/>
        <v>104136.31559999997</v>
      </c>
      <c r="L51" s="95">
        <f t="shared" si="8"/>
        <v>110790.35066666664</v>
      </c>
      <c r="M51" s="95">
        <f t="shared" si="8"/>
        <v>123009.3857333333</v>
      </c>
      <c r="N51" s="96">
        <f t="shared" si="8"/>
        <v>124803.42079999996</v>
      </c>
      <c r="O51" s="90">
        <f>SUM(O47:O50)</f>
        <v>124803.42080000002</v>
      </c>
      <c r="P51" s="92">
        <f>SUM(P48:P50)</f>
        <v>10400.285066666664</v>
      </c>
      <c r="Q51" s="184" t="s">
        <v>170</v>
      </c>
      <c r="R51" s="185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</row>
    <row r="52" spans="1:42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22"/>
      <c r="W52" s="23"/>
      <c r="X52" s="24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</row>
    <row r="54" spans="1:42" ht="14" thickBot="1" x14ac:dyDescent="0.2">
      <c r="B54" s="261" t="s">
        <v>164</v>
      </c>
      <c r="C54" s="4">
        <v>-7000</v>
      </c>
      <c r="D54" s="4">
        <v>-7500</v>
      </c>
      <c r="E54" s="4">
        <v>-7500</v>
      </c>
      <c r="F54" s="4">
        <v>-7500</v>
      </c>
      <c r="G54" s="4">
        <v>-7500</v>
      </c>
      <c r="H54" s="4">
        <v>-7500</v>
      </c>
      <c r="I54" s="4">
        <v>-7500</v>
      </c>
      <c r="J54" s="4">
        <v>-7500</v>
      </c>
      <c r="K54" s="4">
        <v>-7500</v>
      </c>
      <c r="L54" s="4">
        <v>-7500</v>
      </c>
      <c r="M54" s="4">
        <v>-7500</v>
      </c>
      <c r="N54" s="4">
        <v>-7500</v>
      </c>
      <c r="O54" s="73">
        <f>SUM(D54:N54)</f>
        <v>-82500</v>
      </c>
      <c r="P54" s="257"/>
      <c r="Q54" s="258"/>
      <c r="S54" s="197"/>
    </row>
    <row r="55" spans="1:42" ht="14" thickBot="1" x14ac:dyDescent="0.2">
      <c r="B55" s="261" t="s">
        <v>165</v>
      </c>
      <c r="C55" s="4">
        <v>-1500</v>
      </c>
      <c r="D55" s="4">
        <v>-800</v>
      </c>
      <c r="E55" s="4">
        <v>-800</v>
      </c>
      <c r="F55" s="4">
        <v>-800</v>
      </c>
      <c r="G55" s="4">
        <v>-800</v>
      </c>
      <c r="H55" s="4">
        <v>-800</v>
      </c>
      <c r="I55" s="4">
        <v>-800</v>
      </c>
      <c r="J55" s="4">
        <v>-800</v>
      </c>
      <c r="K55" s="4">
        <v>-800</v>
      </c>
      <c r="L55" s="4">
        <v>-800</v>
      </c>
      <c r="M55" s="4">
        <v>-800</v>
      </c>
      <c r="N55" s="4">
        <v>-800</v>
      </c>
      <c r="O55" s="73">
        <f>SUM(D55:N55)</f>
        <v>-8800</v>
      </c>
      <c r="P55" s="257"/>
      <c r="Q55" s="258"/>
    </row>
    <row r="56" spans="1:42" ht="14" thickBot="1" x14ac:dyDescent="0.2">
      <c r="B56" s="261" t="s">
        <v>166</v>
      </c>
      <c r="C56" s="4">
        <v>-10000</v>
      </c>
      <c r="D56" s="4">
        <v>-9500</v>
      </c>
      <c r="E56" s="4">
        <v>-9500</v>
      </c>
      <c r="F56" s="4">
        <v>-9500</v>
      </c>
      <c r="G56" s="4">
        <v>-9500</v>
      </c>
      <c r="H56" s="4">
        <v>-9500</v>
      </c>
      <c r="I56" s="4">
        <v>-9500</v>
      </c>
      <c r="J56" s="4">
        <v>-9500</v>
      </c>
      <c r="K56" s="4">
        <v>-9500</v>
      </c>
      <c r="L56" s="4">
        <v>-9500</v>
      </c>
      <c r="M56" s="4">
        <v>-9500</v>
      </c>
      <c r="N56" s="4">
        <v>-9500</v>
      </c>
      <c r="O56" s="73">
        <f>SUM(D56:N56)</f>
        <v>-104500</v>
      </c>
      <c r="P56" s="257"/>
      <c r="Q56" s="258"/>
    </row>
    <row r="57" spans="1:42" ht="14" thickBot="1" x14ac:dyDescent="0.2">
      <c r="B57" s="261" t="s">
        <v>167</v>
      </c>
      <c r="C57" s="4">
        <v>-12000</v>
      </c>
      <c r="D57" s="4">
        <v>-500</v>
      </c>
      <c r="E57" s="4">
        <v>-500</v>
      </c>
      <c r="F57" s="4">
        <v>-500</v>
      </c>
      <c r="G57" s="4">
        <v>-500</v>
      </c>
      <c r="H57" s="4">
        <v>-500</v>
      </c>
      <c r="I57" s="4">
        <v>-500</v>
      </c>
      <c r="J57" s="4">
        <v>-500</v>
      </c>
      <c r="K57" s="4">
        <v>-500</v>
      </c>
      <c r="L57" s="4">
        <v>-500</v>
      </c>
      <c r="M57" s="4">
        <v>-500</v>
      </c>
      <c r="N57" s="4">
        <v>-500</v>
      </c>
      <c r="O57" s="73">
        <f>SUM(D57:N57)</f>
        <v>-5500</v>
      </c>
      <c r="P57" s="257"/>
      <c r="Q57" s="258"/>
    </row>
    <row r="58" spans="1:42" ht="14" thickBot="1" x14ac:dyDescent="0.2">
      <c r="B58" s="262" t="s">
        <v>168</v>
      </c>
      <c r="D58" s="4">
        <v>7200</v>
      </c>
      <c r="E58" s="4">
        <v>7200</v>
      </c>
      <c r="F58" s="4">
        <v>7200</v>
      </c>
      <c r="G58" s="4">
        <v>7200</v>
      </c>
      <c r="H58" s="4">
        <v>7200</v>
      </c>
      <c r="I58" s="4">
        <v>7200</v>
      </c>
      <c r="J58" s="4">
        <v>7200</v>
      </c>
      <c r="K58" s="4">
        <v>7200</v>
      </c>
      <c r="L58" s="4">
        <v>7200</v>
      </c>
      <c r="M58" s="4">
        <v>7200</v>
      </c>
      <c r="N58" s="4">
        <v>7200</v>
      </c>
      <c r="O58" s="73">
        <f>SUM(D58:N58)</f>
        <v>79200</v>
      </c>
    </row>
    <row r="68" spans="42:72" x14ac:dyDescent="0.15">
      <c r="AP68" t="s">
        <v>16</v>
      </c>
    </row>
    <row r="70" spans="42:72" x14ac:dyDescent="0.15">
      <c r="BC70" t="s">
        <v>29</v>
      </c>
      <c r="BD70" t="s">
        <v>30</v>
      </c>
      <c r="BE70" t="s">
        <v>31</v>
      </c>
      <c r="BF70" t="s">
        <v>32</v>
      </c>
      <c r="BG70" t="s">
        <v>33</v>
      </c>
      <c r="BH70" t="s">
        <v>34</v>
      </c>
      <c r="BI70" t="s">
        <v>35</v>
      </c>
      <c r="BJ70" t="s">
        <v>36</v>
      </c>
      <c r="BK70" t="s">
        <v>37</v>
      </c>
      <c r="BL70" t="s">
        <v>38</v>
      </c>
      <c r="BM70" t="s">
        <v>39</v>
      </c>
      <c r="BN70" t="s">
        <v>40</v>
      </c>
      <c r="BO70" t="s">
        <v>41</v>
      </c>
      <c r="BP70" t="s">
        <v>42</v>
      </c>
      <c r="BQ70" t="s">
        <v>43</v>
      </c>
      <c r="BR70" t="s">
        <v>44</v>
      </c>
      <c r="BS70" t="s">
        <v>45</v>
      </c>
    </row>
    <row r="71" spans="42:72" x14ac:dyDescent="0.15">
      <c r="BB71" t="s">
        <v>46</v>
      </c>
      <c r="BC71">
        <v>109383.351</v>
      </c>
      <c r="BD71">
        <f t="shared" ref="BD71:BS71" si="9">BC71-BC75</f>
        <v>105092.00287124999</v>
      </c>
      <c r="BE71">
        <f t="shared" si="9"/>
        <v>100548.53803993593</v>
      </c>
      <c r="BF71">
        <f t="shared" si="9"/>
        <v>95738.14464978216</v>
      </c>
      <c r="BG71">
        <f t="shared" si="9"/>
        <v>90645.140647956854</v>
      </c>
      <c r="BH71">
        <f t="shared" si="9"/>
        <v>85252.92266102432</v>
      </c>
      <c r="BI71">
        <f t="shared" si="9"/>
        <v>79543.911867359493</v>
      </c>
      <c r="BJ71">
        <f t="shared" si="9"/>
        <v>73499.496689566862</v>
      </c>
      <c r="BK71">
        <f t="shared" si="9"/>
        <v>67099.972120078921</v>
      </c>
      <c r="BL71">
        <f t="shared" si="9"/>
        <v>60324.475482133559</v>
      </c>
      <c r="BM71">
        <f t="shared" si="9"/>
        <v>53150.918416708904</v>
      </c>
      <c r="BN71">
        <f t="shared" si="9"/>
        <v>45555.914873690548</v>
      </c>
      <c r="BO71">
        <f t="shared" si="9"/>
        <v>37514.704872519869</v>
      </c>
      <c r="BP71">
        <f t="shared" si="9"/>
        <v>29001.073783780412</v>
      </c>
      <c r="BQ71">
        <f t="shared" si="9"/>
        <v>19987.26686857751</v>
      </c>
      <c r="BR71">
        <f t="shared" si="9"/>
        <v>10443.898797106438</v>
      </c>
      <c r="BS71">
        <f t="shared" si="9"/>
        <v>339.85785143643989</v>
      </c>
      <c r="BT71" t="s">
        <v>46</v>
      </c>
    </row>
    <row r="72" spans="42:72" x14ac:dyDescent="0.15">
      <c r="BB72" t="s">
        <v>47</v>
      </c>
      <c r="BC72">
        <v>10717.62</v>
      </c>
      <c r="BD72">
        <v>10717.62</v>
      </c>
      <c r="BE72">
        <v>10717.62</v>
      </c>
      <c r="BF72">
        <v>10717.62</v>
      </c>
      <c r="BG72">
        <v>10717.62</v>
      </c>
      <c r="BH72">
        <v>10717.62</v>
      </c>
      <c r="BI72">
        <v>10717.62</v>
      </c>
      <c r="BJ72">
        <v>10717.62</v>
      </c>
      <c r="BK72">
        <v>10717.62</v>
      </c>
      <c r="BL72">
        <v>10717.62</v>
      </c>
      <c r="BM72">
        <v>10717.62</v>
      </c>
      <c r="BN72">
        <v>10717.62</v>
      </c>
      <c r="BO72">
        <v>10717.62</v>
      </c>
      <c r="BP72">
        <v>10717.62</v>
      </c>
      <c r="BQ72">
        <v>10717.62</v>
      </c>
      <c r="BR72">
        <v>10717.62</v>
      </c>
      <c r="BS72">
        <v>10717.62</v>
      </c>
      <c r="BT72" t="s">
        <v>47</v>
      </c>
    </row>
    <row r="73" spans="42:72" x14ac:dyDescent="0.15">
      <c r="BB73" t="s">
        <v>48</v>
      </c>
      <c r="BC73">
        <f t="shared" ref="BC73:BS73" si="10">BC71*(0.1175/2)</f>
        <v>6426.2718712499991</v>
      </c>
      <c r="BD73">
        <f t="shared" si="10"/>
        <v>6174.1551686859366</v>
      </c>
      <c r="BE73">
        <f t="shared" si="10"/>
        <v>5907.2266098462351</v>
      </c>
      <c r="BF73">
        <f t="shared" si="10"/>
        <v>5624.6159981747014</v>
      </c>
      <c r="BG73">
        <f t="shared" si="10"/>
        <v>5325.4020130674653</v>
      </c>
      <c r="BH73">
        <f t="shared" si="10"/>
        <v>5008.6092063351789</v>
      </c>
      <c r="BI73">
        <f t="shared" si="10"/>
        <v>4673.2048222073699</v>
      </c>
      <c r="BJ73">
        <f t="shared" si="10"/>
        <v>4318.0954305120531</v>
      </c>
      <c r="BK73">
        <f t="shared" si="10"/>
        <v>3942.1233620546363</v>
      </c>
      <c r="BL73">
        <f t="shared" si="10"/>
        <v>3544.0629345753464</v>
      </c>
      <c r="BM73">
        <f t="shared" si="10"/>
        <v>3122.6164569816478</v>
      </c>
      <c r="BN73">
        <f t="shared" si="10"/>
        <v>2676.4099988293196</v>
      </c>
      <c r="BO73">
        <f t="shared" si="10"/>
        <v>2203.9889112605424</v>
      </c>
      <c r="BP73">
        <f t="shared" si="10"/>
        <v>1703.813084797099</v>
      </c>
      <c r="BQ73">
        <f t="shared" si="10"/>
        <v>1174.2519285289286</v>
      </c>
      <c r="BR73">
        <f t="shared" si="10"/>
        <v>613.57905433000315</v>
      </c>
      <c r="BS73">
        <f t="shared" si="10"/>
        <v>19.966648771890842</v>
      </c>
      <c r="BT73" t="s">
        <v>48</v>
      </c>
    </row>
    <row r="74" spans="42:72" x14ac:dyDescent="0.15">
      <c r="BB74" t="s">
        <v>49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0</v>
      </c>
      <c r="BT74" t="s">
        <v>49</v>
      </c>
    </row>
    <row r="75" spans="42:72" x14ac:dyDescent="0.15">
      <c r="BB75" t="s">
        <v>50</v>
      </c>
      <c r="BC75">
        <f t="shared" ref="BC75:BS75" si="11">BC72-BC73</f>
        <v>4291.3481287500017</v>
      </c>
      <c r="BD75">
        <f t="shared" si="11"/>
        <v>4543.4648313140642</v>
      </c>
      <c r="BE75">
        <f t="shared" si="11"/>
        <v>4810.3933901537657</v>
      </c>
      <c r="BF75">
        <f t="shared" si="11"/>
        <v>5093.0040018252994</v>
      </c>
      <c r="BG75">
        <f t="shared" si="11"/>
        <v>5392.2179869325355</v>
      </c>
      <c r="BH75">
        <f t="shared" si="11"/>
        <v>5709.0107936648219</v>
      </c>
      <c r="BI75">
        <f t="shared" si="11"/>
        <v>6044.4151777926309</v>
      </c>
      <c r="BJ75">
        <f t="shared" si="11"/>
        <v>6399.5245694879477</v>
      </c>
      <c r="BK75">
        <f t="shared" si="11"/>
        <v>6775.4966379453645</v>
      </c>
      <c r="BL75">
        <f t="shared" si="11"/>
        <v>7173.5570654246549</v>
      </c>
      <c r="BM75">
        <f t="shared" si="11"/>
        <v>7595.0035430183525</v>
      </c>
      <c r="BN75">
        <f t="shared" si="11"/>
        <v>8041.2100011706807</v>
      </c>
      <c r="BO75">
        <f t="shared" si="11"/>
        <v>8513.6310887394575</v>
      </c>
      <c r="BP75">
        <f t="shared" si="11"/>
        <v>9013.806915202902</v>
      </c>
      <c r="BQ75">
        <f t="shared" si="11"/>
        <v>9543.3680714710717</v>
      </c>
      <c r="BR75">
        <f t="shared" si="11"/>
        <v>10104.040945669998</v>
      </c>
      <c r="BS75">
        <f t="shared" si="11"/>
        <v>10697.653351228109</v>
      </c>
      <c r="BT75" t="s">
        <v>50</v>
      </c>
    </row>
    <row r="78" spans="42:72" x14ac:dyDescent="0.15">
      <c r="BC78" t="s">
        <v>29</v>
      </c>
      <c r="BD78" t="s">
        <v>30</v>
      </c>
      <c r="BE78" t="s">
        <v>31</v>
      </c>
      <c r="BF78" t="s">
        <v>32</v>
      </c>
      <c r="BG78" t="s">
        <v>33</v>
      </c>
      <c r="BH78" t="s">
        <v>34</v>
      </c>
      <c r="BI78" t="s">
        <v>35</v>
      </c>
      <c r="BJ78" t="s">
        <v>36</v>
      </c>
      <c r="BK78" t="s">
        <v>37</v>
      </c>
      <c r="BL78" t="s">
        <v>38</v>
      </c>
      <c r="BM78" t="s">
        <v>39</v>
      </c>
      <c r="BN78" t="s">
        <v>40</v>
      </c>
      <c r="BO78" t="s">
        <v>41</v>
      </c>
      <c r="BP78" t="s">
        <v>42</v>
      </c>
      <c r="BQ78" t="s">
        <v>43</v>
      </c>
      <c r="BR78" t="s">
        <v>44</v>
      </c>
      <c r="BS78" t="s">
        <v>45</v>
      </c>
    </row>
    <row r="79" spans="42:72" x14ac:dyDescent="0.15">
      <c r="BB79" t="s">
        <v>46</v>
      </c>
      <c r="BC79">
        <v>109383.351</v>
      </c>
      <c r="BD79">
        <f t="shared" ref="BD79:BS79" si="12">BC79-BC83</f>
        <v>105092.00287124999</v>
      </c>
      <c r="BE79">
        <f t="shared" si="12"/>
        <v>100548.53803993593</v>
      </c>
      <c r="BF79">
        <f t="shared" si="12"/>
        <v>95738.14464978216</v>
      </c>
      <c r="BG79">
        <f t="shared" si="12"/>
        <v>90645.140647956854</v>
      </c>
      <c r="BH79">
        <f t="shared" si="12"/>
        <v>85252.92266102432</v>
      </c>
      <c r="BI79">
        <f t="shared" si="12"/>
        <v>79543.911867359493</v>
      </c>
      <c r="BJ79">
        <f t="shared" si="12"/>
        <v>73499.496689566862</v>
      </c>
      <c r="BK79">
        <f t="shared" si="12"/>
        <v>67099.972120078921</v>
      </c>
      <c r="BL79">
        <f t="shared" si="12"/>
        <v>60324.475482133559</v>
      </c>
      <c r="BM79">
        <f t="shared" si="12"/>
        <v>62549.538416708907</v>
      </c>
      <c r="BN79">
        <f t="shared" si="12"/>
        <v>66224.323798690559</v>
      </c>
      <c r="BO79">
        <f t="shared" si="12"/>
        <v>70115.002821863629</v>
      </c>
      <c r="BP79">
        <f t="shared" si="12"/>
        <v>74234.259237648119</v>
      </c>
      <c r="BQ79">
        <f t="shared" si="12"/>
        <v>78595.521967859939</v>
      </c>
      <c r="BR79">
        <f t="shared" si="12"/>
        <v>83213.008883471717</v>
      </c>
      <c r="BS79">
        <f t="shared" si="12"/>
        <v>88101.773155375675</v>
      </c>
      <c r="BT79" t="s">
        <v>46</v>
      </c>
    </row>
    <row r="80" spans="42:72" x14ac:dyDescent="0.15">
      <c r="BB80" t="s">
        <v>47</v>
      </c>
      <c r="BC80">
        <v>10717.62</v>
      </c>
      <c r="BD80">
        <v>10717.62</v>
      </c>
      <c r="BE80">
        <v>10717.62</v>
      </c>
      <c r="BF80">
        <v>10717.62</v>
      </c>
      <c r="BG80">
        <v>10717.62</v>
      </c>
      <c r="BH80">
        <f>10717.62+BI68</f>
        <v>10717.62</v>
      </c>
      <c r="BI80">
        <f>10717.62+BI68</f>
        <v>10717.62</v>
      </c>
      <c r="BJ80">
        <f>10717.62+BI68</f>
        <v>10717.62</v>
      </c>
      <c r="BK80">
        <f>10717.62+BI68</f>
        <v>10717.62</v>
      </c>
      <c r="BL80">
        <v>1319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0</v>
      </c>
      <c r="BT80" t="s">
        <v>47</v>
      </c>
    </row>
    <row r="81" spans="54:72" x14ac:dyDescent="0.15">
      <c r="BB81" t="s">
        <v>48</v>
      </c>
      <c r="BC81">
        <f t="shared" ref="BC81:BS81" si="13">BC79*(0.1175/2)</f>
        <v>6426.2718712499991</v>
      </c>
      <c r="BD81">
        <f t="shared" si="13"/>
        <v>6174.1551686859366</v>
      </c>
      <c r="BE81">
        <f t="shared" si="13"/>
        <v>5907.2266098462351</v>
      </c>
      <c r="BF81">
        <f t="shared" si="13"/>
        <v>5624.6159981747014</v>
      </c>
      <c r="BG81">
        <f t="shared" si="13"/>
        <v>5325.4020130674653</v>
      </c>
      <c r="BH81">
        <f t="shared" si="13"/>
        <v>5008.6092063351789</v>
      </c>
      <c r="BI81">
        <f t="shared" si="13"/>
        <v>4673.2048222073699</v>
      </c>
      <c r="BJ81">
        <f t="shared" si="13"/>
        <v>4318.0954305120531</v>
      </c>
      <c r="BK81">
        <f t="shared" si="13"/>
        <v>3942.1233620546363</v>
      </c>
      <c r="BL81">
        <f t="shared" si="13"/>
        <v>3544.0629345753464</v>
      </c>
      <c r="BM81">
        <f t="shared" si="13"/>
        <v>3674.7853819816482</v>
      </c>
      <c r="BN81">
        <f t="shared" si="13"/>
        <v>3890.6790231730702</v>
      </c>
      <c r="BO81">
        <f t="shared" si="13"/>
        <v>4119.2564157844881</v>
      </c>
      <c r="BP81">
        <f t="shared" si="13"/>
        <v>4361.2627302118271</v>
      </c>
      <c r="BQ81">
        <f t="shared" si="13"/>
        <v>4617.4869156117711</v>
      </c>
      <c r="BR81">
        <f t="shared" si="13"/>
        <v>4888.7642719039632</v>
      </c>
      <c r="BS81">
        <f t="shared" si="13"/>
        <v>5175.9791728783202</v>
      </c>
      <c r="BT81" t="s">
        <v>48</v>
      </c>
    </row>
    <row r="82" spans="54:72" x14ac:dyDescent="0.15">
      <c r="BB82" t="s">
        <v>49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0</v>
      </c>
      <c r="BM82">
        <v>0</v>
      </c>
      <c r="BN82">
        <v>0</v>
      </c>
      <c r="BO82">
        <v>0</v>
      </c>
      <c r="BP82">
        <v>0</v>
      </c>
      <c r="BQ82">
        <v>0</v>
      </c>
      <c r="BR82">
        <v>0</v>
      </c>
      <c r="BS82">
        <v>0</v>
      </c>
      <c r="BT82" t="s">
        <v>49</v>
      </c>
    </row>
    <row r="83" spans="54:72" x14ac:dyDescent="0.15">
      <c r="BB83" t="s">
        <v>50</v>
      </c>
      <c r="BC83">
        <f t="shared" ref="BC83:BS83" si="14">BC80-BC81</f>
        <v>4291.3481287500017</v>
      </c>
      <c r="BD83">
        <f t="shared" si="14"/>
        <v>4543.4648313140642</v>
      </c>
      <c r="BE83">
        <f t="shared" si="14"/>
        <v>4810.3933901537657</v>
      </c>
      <c r="BF83">
        <f t="shared" si="14"/>
        <v>5093.0040018252994</v>
      </c>
      <c r="BG83">
        <f t="shared" si="14"/>
        <v>5392.2179869325355</v>
      </c>
      <c r="BH83">
        <f t="shared" si="14"/>
        <v>5709.0107936648219</v>
      </c>
      <c r="BI83">
        <f t="shared" si="14"/>
        <v>6044.4151777926309</v>
      </c>
      <c r="BJ83">
        <f t="shared" si="14"/>
        <v>6399.5245694879477</v>
      </c>
      <c r="BK83">
        <f t="shared" si="14"/>
        <v>6775.4966379453645</v>
      </c>
      <c r="BL83">
        <f t="shared" si="14"/>
        <v>-2225.0629345753464</v>
      </c>
      <c r="BM83">
        <f t="shared" si="14"/>
        <v>-3674.7853819816482</v>
      </c>
      <c r="BN83">
        <f t="shared" si="14"/>
        <v>-3890.6790231730702</v>
      </c>
      <c r="BO83">
        <f t="shared" si="14"/>
        <v>-4119.2564157844881</v>
      </c>
      <c r="BP83">
        <f t="shared" si="14"/>
        <v>-4361.2627302118271</v>
      </c>
      <c r="BQ83">
        <f t="shared" si="14"/>
        <v>-4617.4869156117711</v>
      </c>
      <c r="BR83">
        <f t="shared" si="14"/>
        <v>-4888.7642719039632</v>
      </c>
      <c r="BS83">
        <f t="shared" si="14"/>
        <v>-5175.9791728783202</v>
      </c>
      <c r="BT83" t="s">
        <v>50</v>
      </c>
    </row>
    <row r="85" spans="54:72" x14ac:dyDescent="0.15">
      <c r="BB85" t="s">
        <v>16</v>
      </c>
    </row>
    <row r="277" spans="57:71" x14ac:dyDescent="0.15">
      <c r="BE277">
        <v>10717.62</v>
      </c>
      <c r="BF277">
        <f>SUM(BB277:BE277)</f>
        <v>10717.62</v>
      </c>
      <c r="BG277" t="s">
        <v>45</v>
      </c>
    </row>
    <row r="278" spans="57:71" x14ac:dyDescent="0.15">
      <c r="BE278">
        <f>BE276*(0.1175/2)</f>
        <v>0</v>
      </c>
      <c r="BF278">
        <f>SUM(BB278:BE278)</f>
        <v>0</v>
      </c>
      <c r="BG278" t="e">
        <f>BF278-BF282</f>
        <v>#VALUE!</v>
      </c>
      <c r="BH278" t="s">
        <v>46</v>
      </c>
    </row>
    <row r="279" spans="57:71" x14ac:dyDescent="0.15">
      <c r="BE279">
        <v>0</v>
      </c>
      <c r="BF279">
        <f>SUM(BB279:BE279)</f>
        <v>0</v>
      </c>
      <c r="BG279">
        <v>0</v>
      </c>
      <c r="BH279" t="s">
        <v>47</v>
      </c>
    </row>
    <row r="280" spans="57:71" x14ac:dyDescent="0.15">
      <c r="BE280">
        <f>BE277-BE278</f>
        <v>10717.62</v>
      </c>
      <c r="BF280">
        <f>SUM(BB280:BE280)</f>
        <v>10717.62</v>
      </c>
      <c r="BG280" t="e">
        <f>BG278*(0.1175/2)</f>
        <v>#VALUE!</v>
      </c>
      <c r="BH280" t="s">
        <v>48</v>
      </c>
    </row>
    <row r="281" spans="57:71" x14ac:dyDescent="0.15">
      <c r="BE281">
        <v>0</v>
      </c>
      <c r="BF281">
        <v>0</v>
      </c>
      <c r="BG281">
        <v>0</v>
      </c>
      <c r="BH281" t="s">
        <v>49</v>
      </c>
    </row>
    <row r="282" spans="57:71" x14ac:dyDescent="0.15">
      <c r="BE282" t="s">
        <v>51</v>
      </c>
      <c r="BF282" t="s">
        <v>46</v>
      </c>
      <c r="BG282">
        <f>BF252+BF260+BF268+BF276</f>
        <v>0</v>
      </c>
      <c r="BH282" t="s">
        <v>50</v>
      </c>
    </row>
    <row r="283" spans="57:71" x14ac:dyDescent="0.15">
      <c r="BF283" t="s">
        <v>47</v>
      </c>
      <c r="BG283">
        <f>BF253+BF261+BF269+BF277</f>
        <v>10717.62</v>
      </c>
    </row>
    <row r="284" spans="57:71" x14ac:dyDescent="0.15">
      <c r="BF284" t="s">
        <v>52</v>
      </c>
      <c r="BG284">
        <f>BF254+BF255+BF262+BF263+BF270+BF271+BF278+BF279</f>
        <v>0</v>
      </c>
    </row>
    <row r="285" spans="57:71" x14ac:dyDescent="0.15">
      <c r="BF285" t="s">
        <v>50</v>
      </c>
      <c r="BG285">
        <f>BF256+BF264+BF272+BF280</f>
        <v>10717.62</v>
      </c>
    </row>
    <row r="286" spans="57:71" x14ac:dyDescent="0.15">
      <c r="BI286">
        <f>2255*12/2</f>
        <v>13530</v>
      </c>
    </row>
    <row r="288" spans="57:71" x14ac:dyDescent="0.15">
      <c r="BE288" t="s">
        <v>31</v>
      </c>
      <c r="BF288" t="s">
        <v>32</v>
      </c>
      <c r="BG288" t="s">
        <v>33</v>
      </c>
      <c r="BH288" t="s">
        <v>34</v>
      </c>
      <c r="BI288" t="s">
        <v>35</v>
      </c>
      <c r="BJ288" t="s">
        <v>36</v>
      </c>
      <c r="BK288" t="s">
        <v>37</v>
      </c>
      <c r="BL288" t="s">
        <v>38</v>
      </c>
      <c r="BM288" t="s">
        <v>39</v>
      </c>
      <c r="BN288" t="s">
        <v>40</v>
      </c>
      <c r="BO288" t="s">
        <v>41</v>
      </c>
      <c r="BP288" t="s">
        <v>42</v>
      </c>
      <c r="BQ288" t="s">
        <v>43</v>
      </c>
      <c r="BR288" t="s">
        <v>44</v>
      </c>
      <c r="BS288" t="s">
        <v>45</v>
      </c>
    </row>
    <row r="289" spans="57:72" x14ac:dyDescent="0.15">
      <c r="BE289">
        <f t="shared" ref="BE289:BS289" si="15">BD289-BD293</f>
        <v>0</v>
      </c>
      <c r="BF289">
        <f t="shared" si="15"/>
        <v>-10717.62</v>
      </c>
      <c r="BG289">
        <f t="shared" si="15"/>
        <v>-22064.900175000002</v>
      </c>
      <c r="BH289">
        <f t="shared" si="15"/>
        <v>-34078.833060281249</v>
      </c>
      <c r="BI289">
        <f t="shared" si="15"/>
        <v>-46798.584502572776</v>
      </c>
      <c r="BJ289">
        <f t="shared" si="15"/>
        <v>-60265.621342098922</v>
      </c>
      <c r="BK289">
        <f t="shared" si="15"/>
        <v>-74523.846595947238</v>
      </c>
      <c r="BL289">
        <f t="shared" si="15"/>
        <v>-89619.742583459141</v>
      </c>
      <c r="BM289">
        <f t="shared" si="15"/>
        <v>-105602.52246023736</v>
      </c>
      <c r="BN289">
        <f t="shared" si="15"/>
        <v>-122524.29065477631</v>
      </c>
      <c r="BO289">
        <f t="shared" si="15"/>
        <v>-140440.21273074442</v>
      </c>
      <c r="BP289">
        <f t="shared" si="15"/>
        <v>-159408.69522867564</v>
      </c>
      <c r="BQ289">
        <f t="shared" si="15"/>
        <v>-179491.57607336034</v>
      </c>
      <c r="BR289">
        <f t="shared" si="15"/>
        <v>-200754.32616767025</v>
      </c>
      <c r="BS289">
        <f t="shared" si="15"/>
        <v>-223266.26283002089</v>
      </c>
      <c r="BT289" t="s">
        <v>46</v>
      </c>
    </row>
    <row r="290" spans="57:72" x14ac:dyDescent="0.15">
      <c r="BE290">
        <v>10717.62</v>
      </c>
      <c r="BF290">
        <v>10717.62</v>
      </c>
      <c r="BG290">
        <v>10717.62</v>
      </c>
      <c r="BH290">
        <v>10717.62</v>
      </c>
      <c r="BI290">
        <v>10717.62</v>
      </c>
      <c r="BJ290">
        <v>10717.62</v>
      </c>
      <c r="BK290">
        <v>10717.62</v>
      </c>
      <c r="BL290">
        <v>10717.62</v>
      </c>
      <c r="BM290">
        <v>10717.62</v>
      </c>
      <c r="BN290">
        <v>10717.62</v>
      </c>
      <c r="BO290">
        <v>10717.62</v>
      </c>
      <c r="BP290">
        <v>10717.62</v>
      </c>
      <c r="BQ290">
        <v>10717.62</v>
      </c>
      <c r="BR290">
        <v>10717.62</v>
      </c>
      <c r="BS290">
        <v>10717.62</v>
      </c>
      <c r="BT290" t="s">
        <v>47</v>
      </c>
    </row>
    <row r="291" spans="57:72" x14ac:dyDescent="0.15">
      <c r="BE291">
        <f t="shared" ref="BE291:BS291" si="16">BE289*(0.1175/2)</f>
        <v>0</v>
      </c>
      <c r="BF291">
        <f t="shared" si="16"/>
        <v>-629.66017499999998</v>
      </c>
      <c r="BG291">
        <f t="shared" si="16"/>
        <v>-1296.3128852812501</v>
      </c>
      <c r="BH291">
        <f t="shared" si="16"/>
        <v>-2002.1314422915234</v>
      </c>
      <c r="BI291">
        <f t="shared" si="16"/>
        <v>-2749.4168395261504</v>
      </c>
      <c r="BJ291">
        <f t="shared" si="16"/>
        <v>-3540.6052538483113</v>
      </c>
      <c r="BK291">
        <f t="shared" si="16"/>
        <v>-4378.2759875119</v>
      </c>
      <c r="BL291">
        <f t="shared" si="16"/>
        <v>-5265.1598767782243</v>
      </c>
      <c r="BM291">
        <f t="shared" si="16"/>
        <v>-6204.1481945389451</v>
      </c>
      <c r="BN291">
        <f t="shared" si="16"/>
        <v>-7198.3020759681076</v>
      </c>
      <c r="BO291">
        <f t="shared" si="16"/>
        <v>-8250.8624979312335</v>
      </c>
      <c r="BP291">
        <f t="shared" si="16"/>
        <v>-9365.2608446846934</v>
      </c>
      <c r="BQ291">
        <f t="shared" si="16"/>
        <v>-10545.13009430992</v>
      </c>
      <c r="BR291">
        <f t="shared" si="16"/>
        <v>-11794.316662350626</v>
      </c>
      <c r="BS291">
        <f t="shared" si="16"/>
        <v>-13116.892941263726</v>
      </c>
      <c r="BT291" t="s">
        <v>48</v>
      </c>
    </row>
    <row r="292" spans="57:72" x14ac:dyDescent="0.15">
      <c r="BE292">
        <v>0</v>
      </c>
      <c r="BF292">
        <v>0</v>
      </c>
      <c r="BG292">
        <v>0</v>
      </c>
      <c r="BH292">
        <v>0</v>
      </c>
      <c r="BI292">
        <v>0</v>
      </c>
      <c r="BJ292">
        <v>0</v>
      </c>
      <c r="BK292">
        <v>0</v>
      </c>
      <c r="BL292">
        <v>0</v>
      </c>
      <c r="BM292">
        <v>0</v>
      </c>
      <c r="BN292">
        <v>0</v>
      </c>
      <c r="BO292">
        <v>0</v>
      </c>
      <c r="BP292">
        <v>0</v>
      </c>
      <c r="BQ292">
        <v>0</v>
      </c>
      <c r="BR292">
        <v>0</v>
      </c>
      <c r="BS292">
        <v>0</v>
      </c>
      <c r="BT292" t="s">
        <v>49</v>
      </c>
    </row>
    <row r="293" spans="57:72" x14ac:dyDescent="0.15">
      <c r="BE293">
        <f t="shared" ref="BE293:BS293" si="17">BE290-BE291</f>
        <v>10717.62</v>
      </c>
      <c r="BF293">
        <f t="shared" si="17"/>
        <v>11347.280175</v>
      </c>
      <c r="BG293">
        <f t="shared" si="17"/>
        <v>12013.93288528125</v>
      </c>
      <c r="BH293">
        <f t="shared" si="17"/>
        <v>12719.751442291525</v>
      </c>
      <c r="BI293">
        <f t="shared" si="17"/>
        <v>13467.03683952615</v>
      </c>
      <c r="BJ293">
        <f t="shared" si="17"/>
        <v>14258.225253848312</v>
      </c>
      <c r="BK293">
        <f t="shared" si="17"/>
        <v>15095.8959875119</v>
      </c>
      <c r="BL293">
        <f t="shared" si="17"/>
        <v>15982.779876778226</v>
      </c>
      <c r="BM293">
        <f t="shared" si="17"/>
        <v>16921.768194538945</v>
      </c>
      <c r="BN293">
        <f t="shared" si="17"/>
        <v>17915.922075968108</v>
      </c>
      <c r="BO293">
        <f t="shared" si="17"/>
        <v>18968.482497931233</v>
      </c>
      <c r="BP293">
        <f t="shared" si="17"/>
        <v>20082.880844684696</v>
      </c>
      <c r="BQ293">
        <f t="shared" si="17"/>
        <v>21262.750094309922</v>
      </c>
      <c r="BR293">
        <f t="shared" si="17"/>
        <v>22511.936662350628</v>
      </c>
      <c r="BS293">
        <f t="shared" si="17"/>
        <v>23834.512941263725</v>
      </c>
      <c r="BT293" t="s">
        <v>50</v>
      </c>
    </row>
    <row r="296" spans="57:72" x14ac:dyDescent="0.15">
      <c r="BE296" t="s">
        <v>31</v>
      </c>
      <c r="BF296" t="s">
        <v>32</v>
      </c>
      <c r="BG296" t="s">
        <v>33</v>
      </c>
      <c r="BH296" t="s">
        <v>34</v>
      </c>
      <c r="BI296" t="s">
        <v>35</v>
      </c>
      <c r="BJ296" t="s">
        <v>36</v>
      </c>
      <c r="BK296" t="s">
        <v>37</v>
      </c>
      <c r="BL296" t="s">
        <v>38</v>
      </c>
      <c r="BM296" t="s">
        <v>39</v>
      </c>
      <c r="BN296" t="s">
        <v>40</v>
      </c>
      <c r="BO296" t="s">
        <v>41</v>
      </c>
      <c r="BP296" t="s">
        <v>42</v>
      </c>
      <c r="BQ296" t="s">
        <v>43</v>
      </c>
      <c r="BR296" t="s">
        <v>44</v>
      </c>
      <c r="BS296" t="s">
        <v>45</v>
      </c>
    </row>
    <row r="297" spans="57:72" x14ac:dyDescent="0.15">
      <c r="BE297">
        <f t="shared" ref="BE297:BS297" si="18">BD297-BD301</f>
        <v>0</v>
      </c>
      <c r="BF297">
        <f t="shared" si="18"/>
        <v>-10717.62</v>
      </c>
      <c r="BG297">
        <f t="shared" si="18"/>
        <v>-22064.900175000002</v>
      </c>
      <c r="BH297">
        <f t="shared" si="18"/>
        <v>-34078.833060281249</v>
      </c>
      <c r="BI297">
        <f t="shared" si="18"/>
        <v>-60328.584502572776</v>
      </c>
      <c r="BJ297">
        <f t="shared" si="18"/>
        <v>-88120.508842098934</v>
      </c>
      <c r="BK297">
        <f t="shared" si="18"/>
        <v>-117545.20873657224</v>
      </c>
      <c r="BL297">
        <f t="shared" si="18"/>
        <v>-148698.60974984587</v>
      </c>
      <c r="BM297">
        <f t="shared" si="18"/>
        <v>-158753.65307264932</v>
      </c>
      <c r="BN297">
        <f t="shared" si="18"/>
        <v>-168080.43019066748</v>
      </c>
      <c r="BO297">
        <f t="shared" si="18"/>
        <v>-177955.15546436919</v>
      </c>
      <c r="BP297">
        <f t="shared" si="18"/>
        <v>-188410.02084790089</v>
      </c>
      <c r="BQ297">
        <f t="shared" si="18"/>
        <v>-199479.10957271507</v>
      </c>
      <c r="BR297">
        <f t="shared" si="18"/>
        <v>-211198.50726011209</v>
      </c>
      <c r="BS297">
        <f t="shared" si="18"/>
        <v>-223606.41956164368</v>
      </c>
      <c r="BT297" t="s">
        <v>46</v>
      </c>
    </row>
    <row r="298" spans="57:72" x14ac:dyDescent="0.15">
      <c r="BE298">
        <v>10717.62</v>
      </c>
      <c r="BF298">
        <v>10717.62</v>
      </c>
      <c r="BG298">
        <v>10717.62</v>
      </c>
      <c r="BH298">
        <f>10717.62+BI286</f>
        <v>24247.620000000003</v>
      </c>
      <c r="BI298">
        <f>10717.62+BI286</f>
        <v>24247.620000000003</v>
      </c>
      <c r="BJ298">
        <f>10717.62+BI286</f>
        <v>24247.620000000003</v>
      </c>
      <c r="BK298">
        <f>10717.62+BI286</f>
        <v>24247.620000000003</v>
      </c>
      <c r="BL298">
        <v>1319</v>
      </c>
      <c r="BM298">
        <v>0</v>
      </c>
      <c r="BN298">
        <v>0</v>
      </c>
      <c r="BO298">
        <v>0</v>
      </c>
      <c r="BP298">
        <v>0</v>
      </c>
      <c r="BQ298">
        <v>0</v>
      </c>
      <c r="BR298">
        <v>0</v>
      </c>
      <c r="BS298">
        <v>0</v>
      </c>
      <c r="BT298" t="s">
        <v>47</v>
      </c>
    </row>
    <row r="299" spans="57:72" x14ac:dyDescent="0.15">
      <c r="BE299">
        <f t="shared" ref="BE299:BS299" si="19">BE297*(0.1175/2)</f>
        <v>0</v>
      </c>
      <c r="BF299">
        <f t="shared" si="19"/>
        <v>-629.66017499999998</v>
      </c>
      <c r="BG299">
        <f t="shared" si="19"/>
        <v>-1296.3128852812501</v>
      </c>
      <c r="BH299">
        <f t="shared" si="19"/>
        <v>-2002.1314422915234</v>
      </c>
      <c r="BI299">
        <f t="shared" si="19"/>
        <v>-3544.3043395261502</v>
      </c>
      <c r="BJ299">
        <f t="shared" si="19"/>
        <v>-5177.0798944733124</v>
      </c>
      <c r="BK299">
        <f t="shared" si="19"/>
        <v>-6905.7810132736186</v>
      </c>
      <c r="BL299">
        <f t="shared" si="19"/>
        <v>-8736.0433228034435</v>
      </c>
      <c r="BM299">
        <f t="shared" si="19"/>
        <v>-9326.777118018148</v>
      </c>
      <c r="BN299">
        <f t="shared" si="19"/>
        <v>-9874.7252737017134</v>
      </c>
      <c r="BO299">
        <f t="shared" si="19"/>
        <v>-10454.865383531689</v>
      </c>
      <c r="BP299">
        <f t="shared" si="19"/>
        <v>-11069.088724814177</v>
      </c>
      <c r="BQ299">
        <f t="shared" si="19"/>
        <v>-11719.39768739701</v>
      </c>
      <c r="BR299">
        <f t="shared" si="19"/>
        <v>-12407.912301531585</v>
      </c>
      <c r="BS299">
        <f t="shared" si="19"/>
        <v>-13136.877149246566</v>
      </c>
      <c r="BT299" t="s">
        <v>48</v>
      </c>
    </row>
    <row r="300" spans="57:72" x14ac:dyDescent="0.15">
      <c r="BE300">
        <v>0</v>
      </c>
      <c r="BF300">
        <v>0</v>
      </c>
      <c r="BG300">
        <v>0</v>
      </c>
      <c r="BH300">
        <v>0</v>
      </c>
      <c r="BI300">
        <v>0</v>
      </c>
      <c r="BJ300">
        <v>0</v>
      </c>
      <c r="BK300">
        <v>0</v>
      </c>
      <c r="BL300">
        <v>0</v>
      </c>
      <c r="BM300">
        <v>0</v>
      </c>
      <c r="BN300">
        <v>0</v>
      </c>
      <c r="BO300">
        <v>0</v>
      </c>
      <c r="BP300">
        <v>0</v>
      </c>
      <c r="BQ300">
        <v>0</v>
      </c>
      <c r="BR300">
        <v>0</v>
      </c>
      <c r="BS300">
        <v>0</v>
      </c>
      <c r="BT300" t="s">
        <v>49</v>
      </c>
    </row>
    <row r="301" spans="57:72" x14ac:dyDescent="0.15">
      <c r="BE301">
        <f t="shared" ref="BE301:BS301" si="20">BE298-BE299</f>
        <v>10717.62</v>
      </c>
      <c r="BF301">
        <f t="shared" si="20"/>
        <v>11347.280175</v>
      </c>
      <c r="BG301">
        <f t="shared" si="20"/>
        <v>12013.93288528125</v>
      </c>
      <c r="BH301">
        <f t="shared" si="20"/>
        <v>26249.751442291526</v>
      </c>
      <c r="BI301">
        <f t="shared" si="20"/>
        <v>27791.924339526151</v>
      </c>
      <c r="BJ301">
        <f t="shared" si="20"/>
        <v>29424.699894473313</v>
      </c>
      <c r="BK301">
        <f t="shared" si="20"/>
        <v>31153.401013273622</v>
      </c>
      <c r="BL301">
        <f t="shared" si="20"/>
        <v>10055.043322803444</v>
      </c>
      <c r="BM301">
        <f t="shared" si="20"/>
        <v>9326.777118018148</v>
      </c>
      <c r="BN301">
        <f t="shared" si="20"/>
        <v>9874.7252737017134</v>
      </c>
      <c r="BO301">
        <f t="shared" si="20"/>
        <v>10454.865383531689</v>
      </c>
      <c r="BP301">
        <f t="shared" si="20"/>
        <v>11069.088724814177</v>
      </c>
      <c r="BQ301">
        <f t="shared" si="20"/>
        <v>11719.39768739701</v>
      </c>
      <c r="BR301">
        <f t="shared" si="20"/>
        <v>12407.912301531585</v>
      </c>
      <c r="BS301">
        <f t="shared" si="20"/>
        <v>13136.877149246566</v>
      </c>
      <c r="BT301" t="s">
        <v>50</v>
      </c>
    </row>
  </sheetData>
  <mergeCells count="5">
    <mergeCell ref="F2:P2"/>
    <mergeCell ref="C2:E2"/>
    <mergeCell ref="Q51:R51"/>
    <mergeCell ref="Q48:R48"/>
    <mergeCell ref="Q47:R47"/>
  </mergeCells>
  <phoneticPr fontId="5" type="noConversion"/>
  <conditionalFormatting sqref="C4:P5">
    <cfRule type="cellIs" dxfId="154" priority="65" stopIfTrue="1" operator="lessThan">
      <formula>0</formula>
    </cfRule>
    <cfRule type="cellIs" dxfId="153" priority="66" stopIfTrue="1" operator="greaterThanOrEqual">
      <formula>0</formula>
    </cfRule>
  </conditionalFormatting>
  <conditionalFormatting sqref="C9:P10">
    <cfRule type="cellIs" dxfId="152" priority="29" stopIfTrue="1" operator="lessThan">
      <formula>0</formula>
    </cfRule>
    <cfRule type="cellIs" dxfId="151" priority="30" stopIfTrue="1" operator="greaterThanOrEqual">
      <formula>0</formula>
    </cfRule>
  </conditionalFormatting>
  <conditionalFormatting sqref="C14:P14">
    <cfRule type="cellIs" dxfId="150" priority="71" stopIfTrue="1" operator="lessThan">
      <formula>0</formula>
    </cfRule>
    <cfRule type="cellIs" dxfId="149" priority="72" stopIfTrue="1" operator="greaterThanOrEqual">
      <formula>0</formula>
    </cfRule>
  </conditionalFormatting>
  <conditionalFormatting sqref="E7:H8 C11 E11:H11 D11:D12 O11:P13 C13:N13 O38 O39:P47 C51:P51 E6:N6 C6:D8 O6:P8 O15:P17 O18 O19:P37 C15:N51">
    <cfRule type="cellIs" dxfId="2" priority="87" stopIfTrue="1" operator="greaterThanOrEqual">
      <formula>0</formula>
    </cfRule>
  </conditionalFormatting>
  <conditionalFormatting sqref="E7:H8 C11 E11:H11 D11:D12 O11:P13 C13:N13 O38:O47 O39:P39 P40:P48 C51:P51 O15:P17 O18 O19:P37 C15:N51">
    <cfRule type="cellIs" dxfId="1" priority="86" stopIfTrue="1" operator="lessThan">
      <formula>0</formula>
    </cfRule>
  </conditionalFormatting>
  <conditionalFormatting sqref="E6:N6 C6:D8 O6:P8">
    <cfRule type="cellIs" dxfId="148" priority="47" stopIfTrue="1" operator="lessThan">
      <formula>0</formula>
    </cfRule>
  </conditionalFormatting>
  <conditionalFormatting sqref="E12:N12">
    <cfRule type="cellIs" dxfId="147" priority="74" stopIfTrue="1" operator="lessThan">
      <formula>0</formula>
    </cfRule>
    <cfRule type="cellIs" dxfId="146" priority="75" stopIfTrue="1" operator="greaterThanOrEqual">
      <formula>0</formula>
    </cfRule>
  </conditionalFormatting>
  <conditionalFormatting sqref="J7:N11">
    <cfRule type="cellIs" dxfId="145" priority="26" stopIfTrue="1" operator="lessThan">
      <formula>0</formula>
    </cfRule>
    <cfRule type="cellIs" dxfId="144" priority="27" stopIfTrue="1" operator="greaterThanOrEqual">
      <formula>0</formula>
    </cfRule>
  </conditionalFormatting>
  <conditionalFormatting sqref="P43:P46">
    <cfRule type="cellIs" dxfId="143" priority="90" stopIfTrue="1" operator="greaterThanOrEqual">
      <formula>0</formula>
    </cfRule>
  </conditionalFormatting>
  <conditionalFormatting sqref="Q41:Q45 R41:R46 Q47 Q2:R40">
    <cfRule type="cellIs" dxfId="142" priority="73" stopIfTrue="1" operator="lessThan">
      <formula>0</formula>
    </cfRule>
  </conditionalFormatting>
  <conditionalFormatting sqref="Q46">
    <cfRule type="cellIs" dxfId="141" priority="31" stopIfTrue="1" operator="lessThan">
      <formula>0</formula>
    </cfRule>
    <cfRule type="cellIs" dxfId="140" priority="32" stopIfTrue="1" operator="greaterThanOrEqual">
      <formula>0</formula>
    </cfRule>
  </conditionalFormatting>
  <conditionalFormatting sqref="Q51:R51">
    <cfRule type="cellIs" dxfId="139" priority="88" stopIfTrue="1" operator="lessThan">
      <formula>0</formula>
    </cfRule>
  </conditionalFormatting>
  <conditionalFormatting sqref="C54:N57">
    <cfRule type="cellIs" dxfId="4" priority="25" stopIfTrue="1" operator="greaterThanOrEqual">
      <formula>0</formula>
    </cfRule>
  </conditionalFormatting>
  <conditionalFormatting sqref="C54:N57">
    <cfRule type="cellIs" dxfId="3" priority="24" stopIfTrue="1" operator="lessThan">
      <formula>0</formula>
    </cfRule>
  </conditionalFormatting>
  <conditionalFormatting sqref="O54:O58">
    <cfRule type="cellIs" dxfId="24" priority="21" stopIfTrue="1" operator="greaterThanOrEqual">
      <formula>0</formula>
    </cfRule>
  </conditionalFormatting>
  <conditionalFormatting sqref="O54:O58">
    <cfRule type="cellIs" dxfId="23" priority="20" stopIfTrue="1" operator="lessThan">
      <formula>0</formula>
    </cfRule>
  </conditionalFormatting>
  <conditionalFormatting sqref="P54">
    <cfRule type="cellIs" dxfId="18" priority="15" stopIfTrue="1" operator="greaterThanOrEqual">
      <formula>0</formula>
    </cfRule>
  </conditionalFormatting>
  <conditionalFormatting sqref="P54">
    <cfRule type="cellIs" dxfId="17" priority="14" stopIfTrue="1" operator="lessThan">
      <formula>0</formula>
    </cfRule>
  </conditionalFormatting>
  <conditionalFormatting sqref="Q54">
    <cfRule type="cellIs" dxfId="16" priority="13" stopIfTrue="1" operator="lessThan">
      <formula>0</formula>
    </cfRule>
  </conditionalFormatting>
  <conditionalFormatting sqref="P55">
    <cfRule type="cellIs" dxfId="15" priority="12" stopIfTrue="1" operator="greaterThanOrEqual">
      <formula>0</formula>
    </cfRule>
  </conditionalFormatting>
  <conditionalFormatting sqref="P55">
    <cfRule type="cellIs" dxfId="14" priority="11" stopIfTrue="1" operator="lessThan">
      <formula>0</formula>
    </cfRule>
  </conditionalFormatting>
  <conditionalFormatting sqref="Q55">
    <cfRule type="cellIs" dxfId="13" priority="10" stopIfTrue="1" operator="lessThan">
      <formula>0</formula>
    </cfRule>
  </conditionalFormatting>
  <conditionalFormatting sqref="P57">
    <cfRule type="cellIs" dxfId="12" priority="9" stopIfTrue="1" operator="greaterThanOrEqual">
      <formula>0</formula>
    </cfRule>
  </conditionalFormatting>
  <conditionalFormatting sqref="P57">
    <cfRule type="cellIs" dxfId="11" priority="8" stopIfTrue="1" operator="lessThan">
      <formula>0</formula>
    </cfRule>
  </conditionalFormatting>
  <conditionalFormatting sqref="Q57">
    <cfRule type="cellIs" dxfId="10" priority="7" stopIfTrue="1" operator="lessThan">
      <formula>0</formula>
    </cfRule>
  </conditionalFormatting>
  <conditionalFormatting sqref="P56">
    <cfRule type="cellIs" dxfId="9" priority="6" stopIfTrue="1" operator="greaterThanOrEqual">
      <formula>0</formula>
    </cfRule>
  </conditionalFormatting>
  <conditionalFormatting sqref="P56">
    <cfRule type="cellIs" dxfId="8" priority="5" stopIfTrue="1" operator="lessThan">
      <formula>0</formula>
    </cfRule>
  </conditionalFormatting>
  <conditionalFormatting sqref="Q56">
    <cfRule type="cellIs" dxfId="7" priority="4" stopIfTrue="1" operator="lessThan">
      <formula>0</formula>
    </cfRule>
  </conditionalFormatting>
  <conditionalFormatting sqref="D58:N58">
    <cfRule type="cellIs" dxfId="6" priority="3" stopIfTrue="1" operator="greaterThanOrEqual">
      <formula>0</formula>
    </cfRule>
  </conditionalFormatting>
  <conditionalFormatting sqref="D58:N58">
    <cfRule type="cellIs" dxfId="5" priority="2" stopIfTrue="1" operator="lessThan">
      <formula>0</formula>
    </cfRule>
  </conditionalFormatting>
  <conditionalFormatting sqref="P18">
    <cfRule type="cellIs" dxfId="0" priority="1" stopIfTrue="1" operator="lessThan">
      <formula>0</formula>
    </cfRule>
  </conditionalFormatting>
  <pageMargins left="0.3" right="0.06" top="1" bottom="1" header="0.5" footer="0.5"/>
  <pageSetup paperSize="9" orientation="landscape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T41"/>
  <sheetViews>
    <sheetView zoomScale="159" zoomScaleNormal="90" workbookViewId="0">
      <selection activeCell="C16" sqref="C16"/>
    </sheetView>
  </sheetViews>
  <sheetFormatPr baseColWidth="10" defaultColWidth="8.83203125" defaultRowHeight="13" x14ac:dyDescent="0.15"/>
  <cols>
    <col min="2" max="2" width="31" bestFit="1" customWidth="1"/>
    <col min="3" max="3" width="12.33203125" customWidth="1"/>
    <col min="4" max="4" width="11.33203125" customWidth="1"/>
    <col min="5" max="5" width="10.5" bestFit="1" customWidth="1"/>
    <col min="6" max="6" width="9.6640625" bestFit="1" customWidth="1"/>
    <col min="7" max="7" width="9.33203125" bestFit="1" customWidth="1"/>
    <col min="8" max="8" width="8.83203125" bestFit="1" customWidth="1"/>
    <col min="9" max="10" width="9.33203125" bestFit="1" customWidth="1"/>
    <col min="11" max="12" width="9.6640625" bestFit="1" customWidth="1"/>
    <col min="13" max="15" width="8.83203125" bestFit="1" customWidth="1"/>
    <col min="16" max="16" width="28.5" bestFit="1" customWidth="1"/>
    <col min="23" max="23" width="9.83203125" bestFit="1" customWidth="1"/>
    <col min="257" max="257" width="5.5" bestFit="1" customWidth="1"/>
    <col min="258" max="258" width="27.6640625" bestFit="1" customWidth="1"/>
    <col min="259" max="260" width="7.6640625" bestFit="1" customWidth="1"/>
    <col min="261" max="263" width="8.33203125" bestFit="1" customWidth="1"/>
    <col min="264" max="271" width="8.83203125" bestFit="1" customWidth="1"/>
    <col min="272" max="272" width="27.6640625" bestFit="1" customWidth="1"/>
    <col min="513" max="513" width="5.5" bestFit="1" customWidth="1"/>
    <col min="514" max="514" width="27.6640625" bestFit="1" customWidth="1"/>
    <col min="515" max="516" width="7.6640625" bestFit="1" customWidth="1"/>
    <col min="517" max="519" width="8.33203125" bestFit="1" customWidth="1"/>
    <col min="520" max="527" width="8.83203125" bestFit="1" customWidth="1"/>
    <col min="528" max="528" width="27.6640625" bestFit="1" customWidth="1"/>
    <col min="769" max="769" width="5.5" bestFit="1" customWidth="1"/>
    <col min="770" max="770" width="27.6640625" bestFit="1" customWidth="1"/>
    <col min="771" max="772" width="7.6640625" bestFit="1" customWidth="1"/>
    <col min="773" max="775" width="8.33203125" bestFit="1" customWidth="1"/>
    <col min="776" max="783" width="8.83203125" bestFit="1" customWidth="1"/>
    <col min="784" max="784" width="27.6640625" bestFit="1" customWidth="1"/>
    <col min="1025" max="1025" width="5.5" bestFit="1" customWidth="1"/>
    <col min="1026" max="1026" width="27.6640625" bestFit="1" customWidth="1"/>
    <col min="1027" max="1028" width="7.6640625" bestFit="1" customWidth="1"/>
    <col min="1029" max="1031" width="8.33203125" bestFit="1" customWidth="1"/>
    <col min="1032" max="1039" width="8.83203125" bestFit="1" customWidth="1"/>
    <col min="1040" max="1040" width="27.6640625" bestFit="1" customWidth="1"/>
    <col min="1281" max="1281" width="5.5" bestFit="1" customWidth="1"/>
    <col min="1282" max="1282" width="27.6640625" bestFit="1" customWidth="1"/>
    <col min="1283" max="1284" width="7.6640625" bestFit="1" customWidth="1"/>
    <col min="1285" max="1287" width="8.33203125" bestFit="1" customWidth="1"/>
    <col min="1288" max="1295" width="8.83203125" bestFit="1" customWidth="1"/>
    <col min="1296" max="1296" width="27.6640625" bestFit="1" customWidth="1"/>
    <col min="1537" max="1537" width="5.5" bestFit="1" customWidth="1"/>
    <col min="1538" max="1538" width="27.6640625" bestFit="1" customWidth="1"/>
    <col min="1539" max="1540" width="7.6640625" bestFit="1" customWidth="1"/>
    <col min="1541" max="1543" width="8.33203125" bestFit="1" customWidth="1"/>
    <col min="1544" max="1551" width="8.83203125" bestFit="1" customWidth="1"/>
    <col min="1552" max="1552" width="27.6640625" bestFit="1" customWidth="1"/>
    <col min="1793" max="1793" width="5.5" bestFit="1" customWidth="1"/>
    <col min="1794" max="1794" width="27.6640625" bestFit="1" customWidth="1"/>
    <col min="1795" max="1796" width="7.6640625" bestFit="1" customWidth="1"/>
    <col min="1797" max="1799" width="8.33203125" bestFit="1" customWidth="1"/>
    <col min="1800" max="1807" width="8.83203125" bestFit="1" customWidth="1"/>
    <col min="1808" max="1808" width="27.6640625" bestFit="1" customWidth="1"/>
    <col min="2049" max="2049" width="5.5" bestFit="1" customWidth="1"/>
    <col min="2050" max="2050" width="27.6640625" bestFit="1" customWidth="1"/>
    <col min="2051" max="2052" width="7.6640625" bestFit="1" customWidth="1"/>
    <col min="2053" max="2055" width="8.33203125" bestFit="1" customWidth="1"/>
    <col min="2056" max="2063" width="8.83203125" bestFit="1" customWidth="1"/>
    <col min="2064" max="2064" width="27.6640625" bestFit="1" customWidth="1"/>
    <col min="2305" max="2305" width="5.5" bestFit="1" customWidth="1"/>
    <col min="2306" max="2306" width="27.6640625" bestFit="1" customWidth="1"/>
    <col min="2307" max="2308" width="7.6640625" bestFit="1" customWidth="1"/>
    <col min="2309" max="2311" width="8.33203125" bestFit="1" customWidth="1"/>
    <col min="2312" max="2319" width="8.83203125" bestFit="1" customWidth="1"/>
    <col min="2320" max="2320" width="27.6640625" bestFit="1" customWidth="1"/>
    <col min="2561" max="2561" width="5.5" bestFit="1" customWidth="1"/>
    <col min="2562" max="2562" width="27.6640625" bestFit="1" customWidth="1"/>
    <col min="2563" max="2564" width="7.6640625" bestFit="1" customWidth="1"/>
    <col min="2565" max="2567" width="8.33203125" bestFit="1" customWidth="1"/>
    <col min="2568" max="2575" width="8.83203125" bestFit="1" customWidth="1"/>
    <col min="2576" max="2576" width="27.6640625" bestFit="1" customWidth="1"/>
    <col min="2817" max="2817" width="5.5" bestFit="1" customWidth="1"/>
    <col min="2818" max="2818" width="27.6640625" bestFit="1" customWidth="1"/>
    <col min="2819" max="2820" width="7.6640625" bestFit="1" customWidth="1"/>
    <col min="2821" max="2823" width="8.33203125" bestFit="1" customWidth="1"/>
    <col min="2824" max="2831" width="8.83203125" bestFit="1" customWidth="1"/>
    <col min="2832" max="2832" width="27.6640625" bestFit="1" customWidth="1"/>
    <col min="3073" max="3073" width="5.5" bestFit="1" customWidth="1"/>
    <col min="3074" max="3074" width="27.6640625" bestFit="1" customWidth="1"/>
    <col min="3075" max="3076" width="7.6640625" bestFit="1" customWidth="1"/>
    <col min="3077" max="3079" width="8.33203125" bestFit="1" customWidth="1"/>
    <col min="3080" max="3087" width="8.83203125" bestFit="1" customWidth="1"/>
    <col min="3088" max="3088" width="27.6640625" bestFit="1" customWidth="1"/>
    <col min="3329" max="3329" width="5.5" bestFit="1" customWidth="1"/>
    <col min="3330" max="3330" width="27.6640625" bestFit="1" customWidth="1"/>
    <col min="3331" max="3332" width="7.6640625" bestFit="1" customWidth="1"/>
    <col min="3333" max="3335" width="8.33203125" bestFit="1" customWidth="1"/>
    <col min="3336" max="3343" width="8.83203125" bestFit="1" customWidth="1"/>
    <col min="3344" max="3344" width="27.6640625" bestFit="1" customWidth="1"/>
    <col min="3585" max="3585" width="5.5" bestFit="1" customWidth="1"/>
    <col min="3586" max="3586" width="27.6640625" bestFit="1" customWidth="1"/>
    <col min="3587" max="3588" width="7.6640625" bestFit="1" customWidth="1"/>
    <col min="3589" max="3591" width="8.33203125" bestFit="1" customWidth="1"/>
    <col min="3592" max="3599" width="8.83203125" bestFit="1" customWidth="1"/>
    <col min="3600" max="3600" width="27.6640625" bestFit="1" customWidth="1"/>
    <col min="3841" max="3841" width="5.5" bestFit="1" customWidth="1"/>
    <col min="3842" max="3842" width="27.6640625" bestFit="1" customWidth="1"/>
    <col min="3843" max="3844" width="7.6640625" bestFit="1" customWidth="1"/>
    <col min="3845" max="3847" width="8.33203125" bestFit="1" customWidth="1"/>
    <col min="3848" max="3855" width="8.83203125" bestFit="1" customWidth="1"/>
    <col min="3856" max="3856" width="27.6640625" bestFit="1" customWidth="1"/>
    <col min="4097" max="4097" width="5.5" bestFit="1" customWidth="1"/>
    <col min="4098" max="4098" width="27.6640625" bestFit="1" customWidth="1"/>
    <col min="4099" max="4100" width="7.6640625" bestFit="1" customWidth="1"/>
    <col min="4101" max="4103" width="8.33203125" bestFit="1" customWidth="1"/>
    <col min="4104" max="4111" width="8.83203125" bestFit="1" customWidth="1"/>
    <col min="4112" max="4112" width="27.6640625" bestFit="1" customWidth="1"/>
    <col min="4353" max="4353" width="5.5" bestFit="1" customWidth="1"/>
    <col min="4354" max="4354" width="27.6640625" bestFit="1" customWidth="1"/>
    <col min="4355" max="4356" width="7.6640625" bestFit="1" customWidth="1"/>
    <col min="4357" max="4359" width="8.33203125" bestFit="1" customWidth="1"/>
    <col min="4360" max="4367" width="8.83203125" bestFit="1" customWidth="1"/>
    <col min="4368" max="4368" width="27.6640625" bestFit="1" customWidth="1"/>
    <col min="4609" max="4609" width="5.5" bestFit="1" customWidth="1"/>
    <col min="4610" max="4610" width="27.6640625" bestFit="1" customWidth="1"/>
    <col min="4611" max="4612" width="7.6640625" bestFit="1" customWidth="1"/>
    <col min="4613" max="4615" width="8.33203125" bestFit="1" customWidth="1"/>
    <col min="4616" max="4623" width="8.83203125" bestFit="1" customWidth="1"/>
    <col min="4624" max="4624" width="27.6640625" bestFit="1" customWidth="1"/>
    <col min="4865" max="4865" width="5.5" bestFit="1" customWidth="1"/>
    <col min="4866" max="4866" width="27.6640625" bestFit="1" customWidth="1"/>
    <col min="4867" max="4868" width="7.6640625" bestFit="1" customWidth="1"/>
    <col min="4869" max="4871" width="8.33203125" bestFit="1" customWidth="1"/>
    <col min="4872" max="4879" width="8.83203125" bestFit="1" customWidth="1"/>
    <col min="4880" max="4880" width="27.6640625" bestFit="1" customWidth="1"/>
    <col min="5121" max="5121" width="5.5" bestFit="1" customWidth="1"/>
    <col min="5122" max="5122" width="27.6640625" bestFit="1" customWidth="1"/>
    <col min="5123" max="5124" width="7.6640625" bestFit="1" customWidth="1"/>
    <col min="5125" max="5127" width="8.33203125" bestFit="1" customWidth="1"/>
    <col min="5128" max="5135" width="8.83203125" bestFit="1" customWidth="1"/>
    <col min="5136" max="5136" width="27.6640625" bestFit="1" customWidth="1"/>
    <col min="5377" max="5377" width="5.5" bestFit="1" customWidth="1"/>
    <col min="5378" max="5378" width="27.6640625" bestFit="1" customWidth="1"/>
    <col min="5379" max="5380" width="7.6640625" bestFit="1" customWidth="1"/>
    <col min="5381" max="5383" width="8.33203125" bestFit="1" customWidth="1"/>
    <col min="5384" max="5391" width="8.83203125" bestFit="1" customWidth="1"/>
    <col min="5392" max="5392" width="27.6640625" bestFit="1" customWidth="1"/>
    <col min="5633" max="5633" width="5.5" bestFit="1" customWidth="1"/>
    <col min="5634" max="5634" width="27.6640625" bestFit="1" customWidth="1"/>
    <col min="5635" max="5636" width="7.6640625" bestFit="1" customWidth="1"/>
    <col min="5637" max="5639" width="8.33203125" bestFit="1" customWidth="1"/>
    <col min="5640" max="5647" width="8.83203125" bestFit="1" customWidth="1"/>
    <col min="5648" max="5648" width="27.6640625" bestFit="1" customWidth="1"/>
    <col min="5889" max="5889" width="5.5" bestFit="1" customWidth="1"/>
    <col min="5890" max="5890" width="27.6640625" bestFit="1" customWidth="1"/>
    <col min="5891" max="5892" width="7.6640625" bestFit="1" customWidth="1"/>
    <col min="5893" max="5895" width="8.33203125" bestFit="1" customWidth="1"/>
    <col min="5896" max="5903" width="8.83203125" bestFit="1" customWidth="1"/>
    <col min="5904" max="5904" width="27.6640625" bestFit="1" customWidth="1"/>
    <col min="6145" max="6145" width="5.5" bestFit="1" customWidth="1"/>
    <col min="6146" max="6146" width="27.6640625" bestFit="1" customWidth="1"/>
    <col min="6147" max="6148" width="7.6640625" bestFit="1" customWidth="1"/>
    <col min="6149" max="6151" width="8.33203125" bestFit="1" customWidth="1"/>
    <col min="6152" max="6159" width="8.83203125" bestFit="1" customWidth="1"/>
    <col min="6160" max="6160" width="27.6640625" bestFit="1" customWidth="1"/>
    <col min="6401" max="6401" width="5.5" bestFit="1" customWidth="1"/>
    <col min="6402" max="6402" width="27.6640625" bestFit="1" customWidth="1"/>
    <col min="6403" max="6404" width="7.6640625" bestFit="1" customWidth="1"/>
    <col min="6405" max="6407" width="8.33203125" bestFit="1" customWidth="1"/>
    <col min="6408" max="6415" width="8.83203125" bestFit="1" customWidth="1"/>
    <col min="6416" max="6416" width="27.6640625" bestFit="1" customWidth="1"/>
    <col min="6657" max="6657" width="5.5" bestFit="1" customWidth="1"/>
    <col min="6658" max="6658" width="27.6640625" bestFit="1" customWidth="1"/>
    <col min="6659" max="6660" width="7.6640625" bestFit="1" customWidth="1"/>
    <col min="6661" max="6663" width="8.33203125" bestFit="1" customWidth="1"/>
    <col min="6664" max="6671" width="8.83203125" bestFit="1" customWidth="1"/>
    <col min="6672" max="6672" width="27.6640625" bestFit="1" customWidth="1"/>
    <col min="6913" max="6913" width="5.5" bestFit="1" customWidth="1"/>
    <col min="6914" max="6914" width="27.6640625" bestFit="1" customWidth="1"/>
    <col min="6915" max="6916" width="7.6640625" bestFit="1" customWidth="1"/>
    <col min="6917" max="6919" width="8.33203125" bestFit="1" customWidth="1"/>
    <col min="6920" max="6927" width="8.83203125" bestFit="1" customWidth="1"/>
    <col min="6928" max="6928" width="27.6640625" bestFit="1" customWidth="1"/>
    <col min="7169" max="7169" width="5.5" bestFit="1" customWidth="1"/>
    <col min="7170" max="7170" width="27.6640625" bestFit="1" customWidth="1"/>
    <col min="7171" max="7172" width="7.6640625" bestFit="1" customWidth="1"/>
    <col min="7173" max="7175" width="8.33203125" bestFit="1" customWidth="1"/>
    <col min="7176" max="7183" width="8.83203125" bestFit="1" customWidth="1"/>
    <col min="7184" max="7184" width="27.6640625" bestFit="1" customWidth="1"/>
    <col min="7425" max="7425" width="5.5" bestFit="1" customWidth="1"/>
    <col min="7426" max="7426" width="27.6640625" bestFit="1" customWidth="1"/>
    <col min="7427" max="7428" width="7.6640625" bestFit="1" customWidth="1"/>
    <col min="7429" max="7431" width="8.33203125" bestFit="1" customWidth="1"/>
    <col min="7432" max="7439" width="8.83203125" bestFit="1" customWidth="1"/>
    <col min="7440" max="7440" width="27.6640625" bestFit="1" customWidth="1"/>
    <col min="7681" max="7681" width="5.5" bestFit="1" customWidth="1"/>
    <col min="7682" max="7682" width="27.6640625" bestFit="1" customWidth="1"/>
    <col min="7683" max="7684" width="7.6640625" bestFit="1" customWidth="1"/>
    <col min="7685" max="7687" width="8.33203125" bestFit="1" customWidth="1"/>
    <col min="7688" max="7695" width="8.83203125" bestFit="1" customWidth="1"/>
    <col min="7696" max="7696" width="27.6640625" bestFit="1" customWidth="1"/>
    <col min="7937" max="7937" width="5.5" bestFit="1" customWidth="1"/>
    <col min="7938" max="7938" width="27.6640625" bestFit="1" customWidth="1"/>
    <col min="7939" max="7940" width="7.6640625" bestFit="1" customWidth="1"/>
    <col min="7941" max="7943" width="8.33203125" bestFit="1" customWidth="1"/>
    <col min="7944" max="7951" width="8.83203125" bestFit="1" customWidth="1"/>
    <col min="7952" max="7952" width="27.6640625" bestFit="1" customWidth="1"/>
    <col min="8193" max="8193" width="5.5" bestFit="1" customWidth="1"/>
    <col min="8194" max="8194" width="27.6640625" bestFit="1" customWidth="1"/>
    <col min="8195" max="8196" width="7.6640625" bestFit="1" customWidth="1"/>
    <col min="8197" max="8199" width="8.33203125" bestFit="1" customWidth="1"/>
    <col min="8200" max="8207" width="8.83203125" bestFit="1" customWidth="1"/>
    <col min="8208" max="8208" width="27.6640625" bestFit="1" customWidth="1"/>
    <col min="8449" max="8449" width="5.5" bestFit="1" customWidth="1"/>
    <col min="8450" max="8450" width="27.6640625" bestFit="1" customWidth="1"/>
    <col min="8451" max="8452" width="7.6640625" bestFit="1" customWidth="1"/>
    <col min="8453" max="8455" width="8.33203125" bestFit="1" customWidth="1"/>
    <col min="8456" max="8463" width="8.83203125" bestFit="1" customWidth="1"/>
    <col min="8464" max="8464" width="27.6640625" bestFit="1" customWidth="1"/>
    <col min="8705" max="8705" width="5.5" bestFit="1" customWidth="1"/>
    <col min="8706" max="8706" width="27.6640625" bestFit="1" customWidth="1"/>
    <col min="8707" max="8708" width="7.6640625" bestFit="1" customWidth="1"/>
    <col min="8709" max="8711" width="8.33203125" bestFit="1" customWidth="1"/>
    <col min="8712" max="8719" width="8.83203125" bestFit="1" customWidth="1"/>
    <col min="8720" max="8720" width="27.6640625" bestFit="1" customWidth="1"/>
    <col min="8961" max="8961" width="5.5" bestFit="1" customWidth="1"/>
    <col min="8962" max="8962" width="27.6640625" bestFit="1" customWidth="1"/>
    <col min="8963" max="8964" width="7.6640625" bestFit="1" customWidth="1"/>
    <col min="8965" max="8967" width="8.33203125" bestFit="1" customWidth="1"/>
    <col min="8968" max="8975" width="8.83203125" bestFit="1" customWidth="1"/>
    <col min="8976" max="8976" width="27.6640625" bestFit="1" customWidth="1"/>
    <col min="9217" max="9217" width="5.5" bestFit="1" customWidth="1"/>
    <col min="9218" max="9218" width="27.6640625" bestFit="1" customWidth="1"/>
    <col min="9219" max="9220" width="7.6640625" bestFit="1" customWidth="1"/>
    <col min="9221" max="9223" width="8.33203125" bestFit="1" customWidth="1"/>
    <col min="9224" max="9231" width="8.83203125" bestFit="1" customWidth="1"/>
    <col min="9232" max="9232" width="27.6640625" bestFit="1" customWidth="1"/>
    <col min="9473" max="9473" width="5.5" bestFit="1" customWidth="1"/>
    <col min="9474" max="9474" width="27.6640625" bestFit="1" customWidth="1"/>
    <col min="9475" max="9476" width="7.6640625" bestFit="1" customWidth="1"/>
    <col min="9477" max="9479" width="8.33203125" bestFit="1" customWidth="1"/>
    <col min="9480" max="9487" width="8.83203125" bestFit="1" customWidth="1"/>
    <col min="9488" max="9488" width="27.6640625" bestFit="1" customWidth="1"/>
    <col min="9729" max="9729" width="5.5" bestFit="1" customWidth="1"/>
    <col min="9730" max="9730" width="27.6640625" bestFit="1" customWidth="1"/>
    <col min="9731" max="9732" width="7.6640625" bestFit="1" customWidth="1"/>
    <col min="9733" max="9735" width="8.33203125" bestFit="1" customWidth="1"/>
    <col min="9736" max="9743" width="8.83203125" bestFit="1" customWidth="1"/>
    <col min="9744" max="9744" width="27.6640625" bestFit="1" customWidth="1"/>
    <col min="9985" max="9985" width="5.5" bestFit="1" customWidth="1"/>
    <col min="9986" max="9986" width="27.6640625" bestFit="1" customWidth="1"/>
    <col min="9987" max="9988" width="7.6640625" bestFit="1" customWidth="1"/>
    <col min="9989" max="9991" width="8.33203125" bestFit="1" customWidth="1"/>
    <col min="9992" max="9999" width="8.83203125" bestFit="1" customWidth="1"/>
    <col min="10000" max="10000" width="27.6640625" bestFit="1" customWidth="1"/>
    <col min="10241" max="10241" width="5.5" bestFit="1" customWidth="1"/>
    <col min="10242" max="10242" width="27.6640625" bestFit="1" customWidth="1"/>
    <col min="10243" max="10244" width="7.6640625" bestFit="1" customWidth="1"/>
    <col min="10245" max="10247" width="8.33203125" bestFit="1" customWidth="1"/>
    <col min="10248" max="10255" width="8.83203125" bestFit="1" customWidth="1"/>
    <col min="10256" max="10256" width="27.6640625" bestFit="1" customWidth="1"/>
    <col min="10497" max="10497" width="5.5" bestFit="1" customWidth="1"/>
    <col min="10498" max="10498" width="27.6640625" bestFit="1" customWidth="1"/>
    <col min="10499" max="10500" width="7.6640625" bestFit="1" customWidth="1"/>
    <col min="10501" max="10503" width="8.33203125" bestFit="1" customWidth="1"/>
    <col min="10504" max="10511" width="8.83203125" bestFit="1" customWidth="1"/>
    <col min="10512" max="10512" width="27.6640625" bestFit="1" customWidth="1"/>
    <col min="10753" max="10753" width="5.5" bestFit="1" customWidth="1"/>
    <col min="10754" max="10754" width="27.6640625" bestFit="1" customWidth="1"/>
    <col min="10755" max="10756" width="7.6640625" bestFit="1" customWidth="1"/>
    <col min="10757" max="10759" width="8.33203125" bestFit="1" customWidth="1"/>
    <col min="10760" max="10767" width="8.83203125" bestFit="1" customWidth="1"/>
    <col min="10768" max="10768" width="27.6640625" bestFit="1" customWidth="1"/>
    <col min="11009" max="11009" width="5.5" bestFit="1" customWidth="1"/>
    <col min="11010" max="11010" width="27.6640625" bestFit="1" customWidth="1"/>
    <col min="11011" max="11012" width="7.6640625" bestFit="1" customWidth="1"/>
    <col min="11013" max="11015" width="8.33203125" bestFit="1" customWidth="1"/>
    <col min="11016" max="11023" width="8.83203125" bestFit="1" customWidth="1"/>
    <col min="11024" max="11024" width="27.6640625" bestFit="1" customWidth="1"/>
    <col min="11265" max="11265" width="5.5" bestFit="1" customWidth="1"/>
    <col min="11266" max="11266" width="27.6640625" bestFit="1" customWidth="1"/>
    <col min="11267" max="11268" width="7.6640625" bestFit="1" customWidth="1"/>
    <col min="11269" max="11271" width="8.33203125" bestFit="1" customWidth="1"/>
    <col min="11272" max="11279" width="8.83203125" bestFit="1" customWidth="1"/>
    <col min="11280" max="11280" width="27.6640625" bestFit="1" customWidth="1"/>
    <col min="11521" max="11521" width="5.5" bestFit="1" customWidth="1"/>
    <col min="11522" max="11522" width="27.6640625" bestFit="1" customWidth="1"/>
    <col min="11523" max="11524" width="7.6640625" bestFit="1" customWidth="1"/>
    <col min="11525" max="11527" width="8.33203125" bestFit="1" customWidth="1"/>
    <col min="11528" max="11535" width="8.83203125" bestFit="1" customWidth="1"/>
    <col min="11536" max="11536" width="27.6640625" bestFit="1" customWidth="1"/>
    <col min="11777" max="11777" width="5.5" bestFit="1" customWidth="1"/>
    <col min="11778" max="11778" width="27.6640625" bestFit="1" customWidth="1"/>
    <col min="11779" max="11780" width="7.6640625" bestFit="1" customWidth="1"/>
    <col min="11781" max="11783" width="8.33203125" bestFit="1" customWidth="1"/>
    <col min="11784" max="11791" width="8.83203125" bestFit="1" customWidth="1"/>
    <col min="11792" max="11792" width="27.6640625" bestFit="1" customWidth="1"/>
    <col min="12033" max="12033" width="5.5" bestFit="1" customWidth="1"/>
    <col min="12034" max="12034" width="27.6640625" bestFit="1" customWidth="1"/>
    <col min="12035" max="12036" width="7.6640625" bestFit="1" customWidth="1"/>
    <col min="12037" max="12039" width="8.33203125" bestFit="1" customWidth="1"/>
    <col min="12040" max="12047" width="8.83203125" bestFit="1" customWidth="1"/>
    <col min="12048" max="12048" width="27.6640625" bestFit="1" customWidth="1"/>
    <col min="12289" max="12289" width="5.5" bestFit="1" customWidth="1"/>
    <col min="12290" max="12290" width="27.6640625" bestFit="1" customWidth="1"/>
    <col min="12291" max="12292" width="7.6640625" bestFit="1" customWidth="1"/>
    <col min="12293" max="12295" width="8.33203125" bestFit="1" customWidth="1"/>
    <col min="12296" max="12303" width="8.83203125" bestFit="1" customWidth="1"/>
    <col min="12304" max="12304" width="27.6640625" bestFit="1" customWidth="1"/>
    <col min="12545" max="12545" width="5.5" bestFit="1" customWidth="1"/>
    <col min="12546" max="12546" width="27.6640625" bestFit="1" customWidth="1"/>
    <col min="12547" max="12548" width="7.6640625" bestFit="1" customWidth="1"/>
    <col min="12549" max="12551" width="8.33203125" bestFit="1" customWidth="1"/>
    <col min="12552" max="12559" width="8.83203125" bestFit="1" customWidth="1"/>
    <col min="12560" max="12560" width="27.6640625" bestFit="1" customWidth="1"/>
    <col min="12801" max="12801" width="5.5" bestFit="1" customWidth="1"/>
    <col min="12802" max="12802" width="27.6640625" bestFit="1" customWidth="1"/>
    <col min="12803" max="12804" width="7.6640625" bestFit="1" customWidth="1"/>
    <col min="12805" max="12807" width="8.33203125" bestFit="1" customWidth="1"/>
    <col min="12808" max="12815" width="8.83203125" bestFit="1" customWidth="1"/>
    <col min="12816" max="12816" width="27.6640625" bestFit="1" customWidth="1"/>
    <col min="13057" max="13057" width="5.5" bestFit="1" customWidth="1"/>
    <col min="13058" max="13058" width="27.6640625" bestFit="1" customWidth="1"/>
    <col min="13059" max="13060" width="7.6640625" bestFit="1" customWidth="1"/>
    <col min="13061" max="13063" width="8.33203125" bestFit="1" customWidth="1"/>
    <col min="13064" max="13071" width="8.83203125" bestFit="1" customWidth="1"/>
    <col min="13072" max="13072" width="27.6640625" bestFit="1" customWidth="1"/>
    <col min="13313" max="13313" width="5.5" bestFit="1" customWidth="1"/>
    <col min="13314" max="13314" width="27.6640625" bestFit="1" customWidth="1"/>
    <col min="13315" max="13316" width="7.6640625" bestFit="1" customWidth="1"/>
    <col min="13317" max="13319" width="8.33203125" bestFit="1" customWidth="1"/>
    <col min="13320" max="13327" width="8.83203125" bestFit="1" customWidth="1"/>
    <col min="13328" max="13328" width="27.6640625" bestFit="1" customWidth="1"/>
    <col min="13569" max="13569" width="5.5" bestFit="1" customWidth="1"/>
    <col min="13570" max="13570" width="27.6640625" bestFit="1" customWidth="1"/>
    <col min="13571" max="13572" width="7.6640625" bestFit="1" customWidth="1"/>
    <col min="13573" max="13575" width="8.33203125" bestFit="1" customWidth="1"/>
    <col min="13576" max="13583" width="8.83203125" bestFit="1" customWidth="1"/>
    <col min="13584" max="13584" width="27.6640625" bestFit="1" customWidth="1"/>
    <col min="13825" max="13825" width="5.5" bestFit="1" customWidth="1"/>
    <col min="13826" max="13826" width="27.6640625" bestFit="1" customWidth="1"/>
    <col min="13827" max="13828" width="7.6640625" bestFit="1" customWidth="1"/>
    <col min="13829" max="13831" width="8.33203125" bestFit="1" customWidth="1"/>
    <col min="13832" max="13839" width="8.83203125" bestFit="1" customWidth="1"/>
    <col min="13840" max="13840" width="27.6640625" bestFit="1" customWidth="1"/>
    <col min="14081" max="14081" width="5.5" bestFit="1" customWidth="1"/>
    <col min="14082" max="14082" width="27.6640625" bestFit="1" customWidth="1"/>
    <col min="14083" max="14084" width="7.6640625" bestFit="1" customWidth="1"/>
    <col min="14085" max="14087" width="8.33203125" bestFit="1" customWidth="1"/>
    <col min="14088" max="14095" width="8.83203125" bestFit="1" customWidth="1"/>
    <col min="14096" max="14096" width="27.6640625" bestFit="1" customWidth="1"/>
    <col min="14337" max="14337" width="5.5" bestFit="1" customWidth="1"/>
    <col min="14338" max="14338" width="27.6640625" bestFit="1" customWidth="1"/>
    <col min="14339" max="14340" width="7.6640625" bestFit="1" customWidth="1"/>
    <col min="14341" max="14343" width="8.33203125" bestFit="1" customWidth="1"/>
    <col min="14344" max="14351" width="8.83203125" bestFit="1" customWidth="1"/>
    <col min="14352" max="14352" width="27.6640625" bestFit="1" customWidth="1"/>
    <col min="14593" max="14593" width="5.5" bestFit="1" customWidth="1"/>
    <col min="14594" max="14594" width="27.6640625" bestFit="1" customWidth="1"/>
    <col min="14595" max="14596" width="7.6640625" bestFit="1" customWidth="1"/>
    <col min="14597" max="14599" width="8.33203125" bestFit="1" customWidth="1"/>
    <col min="14600" max="14607" width="8.83203125" bestFit="1" customWidth="1"/>
    <col min="14608" max="14608" width="27.6640625" bestFit="1" customWidth="1"/>
    <col min="14849" max="14849" width="5.5" bestFit="1" customWidth="1"/>
    <col min="14850" max="14850" width="27.6640625" bestFit="1" customWidth="1"/>
    <col min="14851" max="14852" width="7.6640625" bestFit="1" customWidth="1"/>
    <col min="14853" max="14855" width="8.33203125" bestFit="1" customWidth="1"/>
    <col min="14856" max="14863" width="8.83203125" bestFit="1" customWidth="1"/>
    <col min="14864" max="14864" width="27.6640625" bestFit="1" customWidth="1"/>
    <col min="15105" max="15105" width="5.5" bestFit="1" customWidth="1"/>
    <col min="15106" max="15106" width="27.6640625" bestFit="1" customWidth="1"/>
    <col min="15107" max="15108" width="7.6640625" bestFit="1" customWidth="1"/>
    <col min="15109" max="15111" width="8.33203125" bestFit="1" customWidth="1"/>
    <col min="15112" max="15119" width="8.83203125" bestFit="1" customWidth="1"/>
    <col min="15120" max="15120" width="27.6640625" bestFit="1" customWidth="1"/>
    <col min="15361" max="15361" width="5.5" bestFit="1" customWidth="1"/>
    <col min="15362" max="15362" width="27.6640625" bestFit="1" customWidth="1"/>
    <col min="15363" max="15364" width="7.6640625" bestFit="1" customWidth="1"/>
    <col min="15365" max="15367" width="8.33203125" bestFit="1" customWidth="1"/>
    <col min="15368" max="15375" width="8.83203125" bestFit="1" customWidth="1"/>
    <col min="15376" max="15376" width="27.6640625" bestFit="1" customWidth="1"/>
    <col min="15617" max="15617" width="5.5" bestFit="1" customWidth="1"/>
    <col min="15618" max="15618" width="27.6640625" bestFit="1" customWidth="1"/>
    <col min="15619" max="15620" width="7.6640625" bestFit="1" customWidth="1"/>
    <col min="15621" max="15623" width="8.33203125" bestFit="1" customWidth="1"/>
    <col min="15624" max="15631" width="8.83203125" bestFit="1" customWidth="1"/>
    <col min="15632" max="15632" width="27.6640625" bestFit="1" customWidth="1"/>
    <col min="15873" max="15873" width="5.5" bestFit="1" customWidth="1"/>
    <col min="15874" max="15874" width="27.6640625" bestFit="1" customWidth="1"/>
    <col min="15875" max="15876" width="7.6640625" bestFit="1" customWidth="1"/>
    <col min="15877" max="15879" width="8.33203125" bestFit="1" customWidth="1"/>
    <col min="15880" max="15887" width="8.83203125" bestFit="1" customWidth="1"/>
    <col min="15888" max="15888" width="27.6640625" bestFit="1" customWidth="1"/>
    <col min="16129" max="16129" width="5.5" bestFit="1" customWidth="1"/>
    <col min="16130" max="16130" width="27.6640625" bestFit="1" customWidth="1"/>
    <col min="16131" max="16132" width="7.6640625" bestFit="1" customWidth="1"/>
    <col min="16133" max="16135" width="8.33203125" bestFit="1" customWidth="1"/>
    <col min="16136" max="16143" width="8.83203125" bestFit="1" customWidth="1"/>
    <col min="16144" max="16144" width="27.6640625" bestFit="1" customWidth="1"/>
  </cols>
  <sheetData>
    <row r="1" spans="2:20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ht="14" thickBot="1" x14ac:dyDescent="0.2">
      <c r="O2" s="1"/>
      <c r="P2" s="1"/>
    </row>
    <row r="3" spans="2:20" x14ac:dyDescent="0.15">
      <c r="B3" s="117" t="s">
        <v>83</v>
      </c>
      <c r="C3" s="190" t="s">
        <v>75</v>
      </c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2"/>
      <c r="P3" s="102"/>
    </row>
    <row r="4" spans="2:20" ht="14" thickBot="1" x14ac:dyDescent="0.2">
      <c r="B4" s="118">
        <f ca="1">NOW()</f>
        <v>45695.755878240743</v>
      </c>
      <c r="C4" s="103" t="s">
        <v>1</v>
      </c>
      <c r="D4" s="103" t="s">
        <v>2</v>
      </c>
      <c r="E4" s="103" t="s">
        <v>3</v>
      </c>
      <c r="F4" s="103" t="s">
        <v>99</v>
      </c>
      <c r="G4" s="103" t="s">
        <v>53</v>
      </c>
      <c r="H4" s="103" t="s">
        <v>6</v>
      </c>
      <c r="I4" s="103" t="s">
        <v>7</v>
      </c>
      <c r="J4" s="103" t="s">
        <v>8</v>
      </c>
      <c r="K4" s="103" t="s">
        <v>9</v>
      </c>
      <c r="L4" s="103" t="s">
        <v>10</v>
      </c>
      <c r="M4" s="103" t="s">
        <v>11</v>
      </c>
      <c r="N4" s="103" t="s">
        <v>12</v>
      </c>
      <c r="O4" s="104" t="s">
        <v>54</v>
      </c>
      <c r="P4" s="116"/>
    </row>
    <row r="5" spans="2:20" x14ac:dyDescent="0.15">
      <c r="B5" s="123" t="s">
        <v>100</v>
      </c>
      <c r="C5" s="105">
        <v>18000</v>
      </c>
      <c r="D5" s="105">
        <v>18000</v>
      </c>
      <c r="E5" s="105">
        <v>18000</v>
      </c>
      <c r="F5" s="105">
        <v>18000</v>
      </c>
      <c r="G5" s="105">
        <v>18000</v>
      </c>
      <c r="H5" s="105">
        <v>18000</v>
      </c>
      <c r="I5" s="105">
        <v>18000</v>
      </c>
      <c r="J5" s="105">
        <v>18000</v>
      </c>
      <c r="K5" s="105">
        <v>18000</v>
      </c>
      <c r="L5" s="105">
        <v>18000</v>
      </c>
      <c r="M5" s="105">
        <v>18000</v>
      </c>
      <c r="N5" s="105">
        <v>18000</v>
      </c>
      <c r="O5" s="112">
        <f>SUM(C5:N5)</f>
        <v>216000</v>
      </c>
      <c r="P5" s="120" t="s">
        <v>100</v>
      </c>
    </row>
    <row r="6" spans="2:20" x14ac:dyDescent="0.15">
      <c r="B6" s="124" t="s">
        <v>101</v>
      </c>
      <c r="C6" s="106">
        <v>266.67</v>
      </c>
      <c r="D6" s="107">
        <v>266.67</v>
      </c>
      <c r="E6" s="107">
        <v>266.67</v>
      </c>
      <c r="F6" s="107">
        <v>266.67</v>
      </c>
      <c r="G6" s="107">
        <v>266.67</v>
      </c>
      <c r="H6" s="107">
        <v>266.67</v>
      </c>
      <c r="I6" s="107">
        <v>266.67</v>
      </c>
      <c r="J6" s="107">
        <v>266.67</v>
      </c>
      <c r="K6" s="107">
        <v>266.67</v>
      </c>
      <c r="L6" s="107">
        <v>266.67</v>
      </c>
      <c r="M6" s="107">
        <v>266.67</v>
      </c>
      <c r="N6" s="108">
        <v>266.67</v>
      </c>
      <c r="O6" s="113">
        <f t="shared" ref="O6:O20" si="0">SUM(C6:N6)</f>
        <v>3200.0400000000004</v>
      </c>
      <c r="P6" s="121" t="s">
        <v>101</v>
      </c>
    </row>
    <row r="7" spans="2:20" x14ac:dyDescent="0.15">
      <c r="B7" s="124" t="s">
        <v>102</v>
      </c>
      <c r="C7" s="106">
        <v>55</v>
      </c>
      <c r="D7" s="107">
        <v>55</v>
      </c>
      <c r="E7" s="107">
        <v>55</v>
      </c>
      <c r="F7" s="107">
        <v>55</v>
      </c>
      <c r="G7" s="107">
        <v>55</v>
      </c>
      <c r="H7" s="107">
        <v>55</v>
      </c>
      <c r="I7" s="107">
        <v>55</v>
      </c>
      <c r="J7" s="107">
        <v>55</v>
      </c>
      <c r="K7" s="107">
        <v>55</v>
      </c>
      <c r="L7" s="107">
        <v>55</v>
      </c>
      <c r="M7" s="107">
        <v>55</v>
      </c>
      <c r="N7" s="108">
        <v>55</v>
      </c>
      <c r="O7" s="113">
        <f t="shared" si="0"/>
        <v>660</v>
      </c>
      <c r="P7" s="121" t="s">
        <v>102</v>
      </c>
    </row>
    <row r="8" spans="2:20" x14ac:dyDescent="0.15">
      <c r="B8" s="124" t="s">
        <v>103</v>
      </c>
      <c r="C8" s="106">
        <v>69.040000000000006</v>
      </c>
      <c r="D8" s="107">
        <v>69.040000000000006</v>
      </c>
      <c r="E8" s="107">
        <v>69.040000000000006</v>
      </c>
      <c r="F8" s="107">
        <v>69.040000000000006</v>
      </c>
      <c r="G8" s="107">
        <v>69.040000000000006</v>
      </c>
      <c r="H8" s="107">
        <v>69.040000000000006</v>
      </c>
      <c r="I8" s="107">
        <v>69.040000000000006</v>
      </c>
      <c r="J8" s="107">
        <v>69.040000000000006</v>
      </c>
      <c r="K8" s="107">
        <v>69.040000000000006</v>
      </c>
      <c r="L8" s="107">
        <v>69.040000000000006</v>
      </c>
      <c r="M8" s="107">
        <v>69.040000000000006</v>
      </c>
      <c r="N8" s="108">
        <v>69.040000000000006</v>
      </c>
      <c r="O8" s="113">
        <f t="shared" si="0"/>
        <v>828.4799999999999</v>
      </c>
      <c r="P8" s="121" t="s">
        <v>103</v>
      </c>
    </row>
    <row r="9" spans="2:20" x14ac:dyDescent="0.15">
      <c r="B9" s="124" t="s">
        <v>104</v>
      </c>
      <c r="C9" s="106">
        <v>52.34</v>
      </c>
      <c r="D9" s="107">
        <v>52.34</v>
      </c>
      <c r="E9" s="107">
        <v>52.34</v>
      </c>
      <c r="F9" s="107">
        <v>52.34</v>
      </c>
      <c r="G9" s="107">
        <v>52.34</v>
      </c>
      <c r="H9" s="107">
        <v>52.34</v>
      </c>
      <c r="I9" s="107">
        <v>52.34</v>
      </c>
      <c r="J9" s="107">
        <v>52.34</v>
      </c>
      <c r="K9" s="107">
        <v>52.34</v>
      </c>
      <c r="L9" s="107">
        <v>52.34</v>
      </c>
      <c r="M9" s="107">
        <v>52.34</v>
      </c>
      <c r="N9" s="108">
        <v>52.34</v>
      </c>
      <c r="O9" s="113">
        <f t="shared" si="0"/>
        <v>628.08000000000027</v>
      </c>
      <c r="P9" s="121" t="s">
        <v>104</v>
      </c>
    </row>
    <row r="10" spans="2:20" x14ac:dyDescent="0.15">
      <c r="B10" s="124" t="s">
        <v>105</v>
      </c>
      <c r="C10" s="106">
        <v>311.85000000000002</v>
      </c>
      <c r="D10" s="107">
        <v>311.85000000000002</v>
      </c>
      <c r="E10" s="107">
        <v>311.85000000000002</v>
      </c>
      <c r="F10" s="107">
        <v>311.85000000000002</v>
      </c>
      <c r="G10" s="107">
        <v>311.85000000000002</v>
      </c>
      <c r="H10" s="107">
        <v>311.85000000000002</v>
      </c>
      <c r="I10" s="107">
        <v>311.85000000000002</v>
      </c>
      <c r="J10" s="107">
        <v>311.85000000000002</v>
      </c>
      <c r="K10" s="107">
        <v>311.85000000000002</v>
      </c>
      <c r="L10" s="107">
        <v>311.85000000000002</v>
      </c>
      <c r="M10" s="107">
        <v>311.85000000000002</v>
      </c>
      <c r="N10" s="108">
        <v>311.85000000000002</v>
      </c>
      <c r="O10" s="113">
        <f t="shared" si="0"/>
        <v>3742.1999999999994</v>
      </c>
      <c r="P10" s="121" t="s">
        <v>105</v>
      </c>
    </row>
    <row r="11" spans="2:20" x14ac:dyDescent="0.15">
      <c r="B11" s="124" t="s">
        <v>106</v>
      </c>
      <c r="C11" s="106">
        <f>63000*-0.05</f>
        <v>-3150</v>
      </c>
      <c r="D11" s="107">
        <f t="shared" ref="D11:N11" si="1">63000*-0.05</f>
        <v>-3150</v>
      </c>
      <c r="E11" s="107">
        <f t="shared" si="1"/>
        <v>-3150</v>
      </c>
      <c r="F11" s="107">
        <f t="shared" si="1"/>
        <v>-3150</v>
      </c>
      <c r="G11" s="107">
        <f t="shared" si="1"/>
        <v>-3150</v>
      </c>
      <c r="H11" s="107">
        <f t="shared" si="1"/>
        <v>-3150</v>
      </c>
      <c r="I11" s="107">
        <f t="shared" si="1"/>
        <v>-3150</v>
      </c>
      <c r="J11" s="107">
        <f t="shared" si="1"/>
        <v>-3150</v>
      </c>
      <c r="K11" s="107">
        <f t="shared" si="1"/>
        <v>-3150</v>
      </c>
      <c r="L11" s="107">
        <f t="shared" si="1"/>
        <v>-3150</v>
      </c>
      <c r="M11" s="107">
        <f t="shared" si="1"/>
        <v>-3150</v>
      </c>
      <c r="N11" s="108">
        <f t="shared" si="1"/>
        <v>-3150</v>
      </c>
      <c r="O11" s="113">
        <f t="shared" si="0"/>
        <v>-37800</v>
      </c>
      <c r="P11" s="121" t="s">
        <v>106</v>
      </c>
    </row>
    <row r="12" spans="2:20" x14ac:dyDescent="0.15">
      <c r="B12" s="124" t="s">
        <v>107</v>
      </c>
      <c r="C12" s="106">
        <v>-99</v>
      </c>
      <c r="D12" s="107">
        <v>-99</v>
      </c>
      <c r="E12" s="107">
        <v>-99</v>
      </c>
      <c r="F12" s="107">
        <v>-99</v>
      </c>
      <c r="G12" s="107">
        <v>-99</v>
      </c>
      <c r="H12" s="107">
        <v>-99</v>
      </c>
      <c r="I12" s="107">
        <v>-99</v>
      </c>
      <c r="J12" s="107">
        <v>-99</v>
      </c>
      <c r="K12" s="107">
        <v>-99</v>
      </c>
      <c r="L12" s="107">
        <v>-99</v>
      </c>
      <c r="M12" s="107">
        <v>-99</v>
      </c>
      <c r="N12" s="108">
        <v>-99</v>
      </c>
      <c r="O12" s="113">
        <f t="shared" si="0"/>
        <v>-1188</v>
      </c>
      <c r="P12" s="121" t="s">
        <v>107</v>
      </c>
    </row>
    <row r="13" spans="2:20" x14ac:dyDescent="0.15">
      <c r="B13" s="125" t="s">
        <v>118</v>
      </c>
      <c r="C13" s="106">
        <f>SUM(C5:C12)-C7</f>
        <v>15450.899999999998</v>
      </c>
      <c r="D13" s="107">
        <f t="shared" ref="D13:N13" si="2">SUM(D5:D12)-D7</f>
        <v>15450.899999999998</v>
      </c>
      <c r="E13" s="107">
        <f t="shared" si="2"/>
        <v>15450.899999999998</v>
      </c>
      <c r="F13" s="107">
        <f t="shared" si="2"/>
        <v>15450.899999999998</v>
      </c>
      <c r="G13" s="107">
        <f t="shared" si="2"/>
        <v>15450.899999999998</v>
      </c>
      <c r="H13" s="107">
        <f t="shared" si="2"/>
        <v>15450.899999999998</v>
      </c>
      <c r="I13" s="107">
        <f t="shared" si="2"/>
        <v>15450.899999999998</v>
      </c>
      <c r="J13" s="107">
        <f t="shared" si="2"/>
        <v>15450.899999999998</v>
      </c>
      <c r="K13" s="107">
        <f t="shared" si="2"/>
        <v>15450.899999999998</v>
      </c>
      <c r="L13" s="107">
        <f t="shared" si="2"/>
        <v>15450.899999999998</v>
      </c>
      <c r="M13" s="107">
        <f t="shared" si="2"/>
        <v>15450.899999999998</v>
      </c>
      <c r="N13" s="108">
        <f t="shared" si="2"/>
        <v>15450.899999999998</v>
      </c>
      <c r="O13" s="113">
        <f t="shared" si="0"/>
        <v>185410.79999999996</v>
      </c>
      <c r="P13" s="122" t="s">
        <v>118</v>
      </c>
    </row>
    <row r="14" spans="2:20" x14ac:dyDescent="0.15">
      <c r="B14" s="124" t="s">
        <v>108</v>
      </c>
      <c r="C14" s="4">
        <f>+C13*-0.08</f>
        <v>-1236.0719999999999</v>
      </c>
      <c r="D14" s="50">
        <f t="shared" ref="D14:N14" si="3">+D13*-0.08</f>
        <v>-1236.0719999999999</v>
      </c>
      <c r="E14" s="50">
        <f t="shared" si="3"/>
        <v>-1236.0719999999999</v>
      </c>
      <c r="F14" s="50">
        <f t="shared" si="3"/>
        <v>-1236.0719999999999</v>
      </c>
      <c r="G14" s="50">
        <f t="shared" si="3"/>
        <v>-1236.0719999999999</v>
      </c>
      <c r="H14" s="50">
        <f t="shared" si="3"/>
        <v>-1236.0719999999999</v>
      </c>
      <c r="I14" s="50">
        <f t="shared" si="3"/>
        <v>-1236.0719999999999</v>
      </c>
      <c r="J14" s="50">
        <f t="shared" si="3"/>
        <v>-1236.0719999999999</v>
      </c>
      <c r="K14" s="50">
        <f t="shared" si="3"/>
        <v>-1236.0719999999999</v>
      </c>
      <c r="L14" s="50">
        <f t="shared" si="3"/>
        <v>-1236.0719999999999</v>
      </c>
      <c r="M14" s="50">
        <f t="shared" si="3"/>
        <v>-1236.0719999999999</v>
      </c>
      <c r="N14" s="41">
        <f t="shared" si="3"/>
        <v>-1236.0719999999999</v>
      </c>
      <c r="O14" s="113">
        <f t="shared" si="0"/>
        <v>-14832.864</v>
      </c>
      <c r="P14" s="121" t="s">
        <v>108</v>
      </c>
    </row>
    <row r="15" spans="2:20" x14ac:dyDescent="0.15">
      <c r="B15" s="124" t="s">
        <v>112</v>
      </c>
      <c r="C15" s="4">
        <f>SUM(C13:C14)</f>
        <v>14214.827999999998</v>
      </c>
      <c r="D15" s="50">
        <f t="shared" ref="D15:N15" si="4">SUM(D13:D14)</f>
        <v>14214.827999999998</v>
      </c>
      <c r="E15" s="50">
        <f t="shared" si="4"/>
        <v>14214.827999999998</v>
      </c>
      <c r="F15" s="50">
        <f t="shared" si="4"/>
        <v>14214.827999999998</v>
      </c>
      <c r="G15" s="50">
        <f t="shared" si="4"/>
        <v>14214.827999999998</v>
      </c>
      <c r="H15" s="50">
        <f t="shared" si="4"/>
        <v>14214.827999999998</v>
      </c>
      <c r="I15" s="50">
        <f t="shared" si="4"/>
        <v>14214.827999999998</v>
      </c>
      <c r="J15" s="50">
        <f t="shared" si="4"/>
        <v>14214.827999999998</v>
      </c>
      <c r="K15" s="50">
        <f t="shared" si="4"/>
        <v>14214.827999999998</v>
      </c>
      <c r="L15" s="50">
        <f t="shared" si="4"/>
        <v>14214.827999999998</v>
      </c>
      <c r="M15" s="50">
        <f t="shared" si="4"/>
        <v>14214.827999999998</v>
      </c>
      <c r="N15" s="41">
        <f t="shared" si="4"/>
        <v>14214.827999999998</v>
      </c>
      <c r="O15" s="113">
        <f t="shared" si="0"/>
        <v>170577.93599999999</v>
      </c>
      <c r="P15" s="121" t="s">
        <v>112</v>
      </c>
    </row>
    <row r="16" spans="2:20" x14ac:dyDescent="0.15">
      <c r="B16" s="124" t="s">
        <v>114</v>
      </c>
      <c r="C16" s="106">
        <f t="shared" ref="C16:N16" si="5">(C15+$C$39)*$C$40</f>
        <v>729.46052000000088</v>
      </c>
      <c r="D16" s="107">
        <f t="shared" si="5"/>
        <v>729.46052000000088</v>
      </c>
      <c r="E16" s="107">
        <f t="shared" si="5"/>
        <v>729.46052000000088</v>
      </c>
      <c r="F16" s="107">
        <f t="shared" si="5"/>
        <v>729.46052000000088</v>
      </c>
      <c r="G16" s="107">
        <f t="shared" si="5"/>
        <v>729.46052000000088</v>
      </c>
      <c r="H16" s="107">
        <f t="shared" si="5"/>
        <v>729.46052000000088</v>
      </c>
      <c r="I16" s="107">
        <f t="shared" si="5"/>
        <v>729.46052000000088</v>
      </c>
      <c r="J16" s="107">
        <f t="shared" si="5"/>
        <v>729.46052000000088</v>
      </c>
      <c r="K16" s="107">
        <f t="shared" si="5"/>
        <v>729.46052000000088</v>
      </c>
      <c r="L16" s="107">
        <f t="shared" si="5"/>
        <v>729.46052000000088</v>
      </c>
      <c r="M16" s="107">
        <f t="shared" si="5"/>
        <v>729.46052000000088</v>
      </c>
      <c r="N16" s="108">
        <f t="shared" si="5"/>
        <v>729.46052000000088</v>
      </c>
      <c r="O16" s="113">
        <f t="shared" si="0"/>
        <v>8753.5262400000083</v>
      </c>
      <c r="P16" s="121" t="s">
        <v>114</v>
      </c>
    </row>
    <row r="17" spans="2:16" x14ac:dyDescent="0.15">
      <c r="B17" s="124" t="s">
        <v>115</v>
      </c>
      <c r="C17" s="106">
        <f t="shared" ref="C17:N17" si="6">(C15+$C$39)*$C$41</f>
        <v>515.95988000000068</v>
      </c>
      <c r="D17" s="107">
        <f t="shared" si="6"/>
        <v>515.95988000000068</v>
      </c>
      <c r="E17" s="107">
        <f t="shared" si="6"/>
        <v>515.95988000000068</v>
      </c>
      <c r="F17" s="107">
        <f t="shared" si="6"/>
        <v>515.95988000000068</v>
      </c>
      <c r="G17" s="107">
        <f t="shared" si="6"/>
        <v>515.95988000000068</v>
      </c>
      <c r="H17" s="107">
        <f t="shared" si="6"/>
        <v>515.95988000000068</v>
      </c>
      <c r="I17" s="107">
        <f t="shared" si="6"/>
        <v>515.95988000000068</v>
      </c>
      <c r="J17" s="107">
        <f t="shared" si="6"/>
        <v>515.95988000000068</v>
      </c>
      <c r="K17" s="107">
        <f t="shared" si="6"/>
        <v>515.95988000000068</v>
      </c>
      <c r="L17" s="107">
        <f t="shared" si="6"/>
        <v>515.95988000000068</v>
      </c>
      <c r="M17" s="107">
        <f t="shared" si="6"/>
        <v>515.95988000000068</v>
      </c>
      <c r="N17" s="108">
        <f t="shared" si="6"/>
        <v>515.95988000000068</v>
      </c>
      <c r="O17" s="113">
        <f t="shared" si="0"/>
        <v>6191.5185600000068</v>
      </c>
      <c r="P17" s="121" t="s">
        <v>115</v>
      </c>
    </row>
    <row r="18" spans="2:16" x14ac:dyDescent="0.15">
      <c r="B18" s="124" t="s">
        <v>109</v>
      </c>
      <c r="C18" s="106">
        <v>-600</v>
      </c>
      <c r="D18" s="107">
        <v>-600</v>
      </c>
      <c r="E18" s="107">
        <v>-600</v>
      </c>
      <c r="F18" s="107">
        <v>-600</v>
      </c>
      <c r="G18" s="107">
        <v>-600</v>
      </c>
      <c r="H18" s="107">
        <v>-600</v>
      </c>
      <c r="I18" s="107">
        <v>-600</v>
      </c>
      <c r="J18" s="107">
        <v>-600</v>
      </c>
      <c r="K18" s="107">
        <v>-600</v>
      </c>
      <c r="L18" s="107">
        <v>-600</v>
      </c>
      <c r="M18" s="107">
        <v>-600</v>
      </c>
      <c r="N18" s="108">
        <v>-600</v>
      </c>
      <c r="O18" s="113">
        <f t="shared" si="0"/>
        <v>-7200</v>
      </c>
      <c r="P18" s="121" t="s">
        <v>109</v>
      </c>
    </row>
    <row r="19" spans="2:16" ht="14" thickBot="1" x14ac:dyDescent="0.2">
      <c r="B19" s="170" t="s">
        <v>110</v>
      </c>
      <c r="C19" s="109">
        <f>+C5+C10+C11+C12+C14+C16+C17+C18</f>
        <v>14472.198399999999</v>
      </c>
      <c r="D19" s="110">
        <f t="shared" ref="D19:N19" si="7">+D5+D10+D11+D12+D14+D16+D17+D18</f>
        <v>14472.198399999999</v>
      </c>
      <c r="E19" s="110">
        <f t="shared" si="7"/>
        <v>14472.198399999999</v>
      </c>
      <c r="F19" s="110">
        <f t="shared" si="7"/>
        <v>14472.198399999999</v>
      </c>
      <c r="G19" s="110">
        <f t="shared" si="7"/>
        <v>14472.198399999999</v>
      </c>
      <c r="H19" s="110">
        <f t="shared" si="7"/>
        <v>14472.198399999999</v>
      </c>
      <c r="I19" s="110">
        <f t="shared" si="7"/>
        <v>14472.198399999999</v>
      </c>
      <c r="J19" s="110">
        <f t="shared" si="7"/>
        <v>14472.198399999999</v>
      </c>
      <c r="K19" s="110">
        <f t="shared" si="7"/>
        <v>14472.198399999999</v>
      </c>
      <c r="L19" s="110">
        <f t="shared" si="7"/>
        <v>14472.198399999999</v>
      </c>
      <c r="M19" s="110">
        <f t="shared" si="7"/>
        <v>14472.198399999999</v>
      </c>
      <c r="N19" s="111">
        <f t="shared" si="7"/>
        <v>14472.198399999999</v>
      </c>
      <c r="O19" s="172">
        <f t="shared" si="0"/>
        <v>173666.38079999996</v>
      </c>
      <c r="P19" s="173" t="s">
        <v>110</v>
      </c>
    </row>
    <row r="20" spans="2:16" ht="14" thickBot="1" x14ac:dyDescent="0.2">
      <c r="B20" s="171" t="s">
        <v>111</v>
      </c>
      <c r="C20" s="126">
        <v>-6300</v>
      </c>
      <c r="D20" s="126">
        <v>-6300</v>
      </c>
      <c r="E20" s="126">
        <v>-6300</v>
      </c>
      <c r="F20" s="126">
        <v>-6300</v>
      </c>
      <c r="G20" s="126">
        <v>-6300</v>
      </c>
      <c r="H20" s="126">
        <v>-6300</v>
      </c>
      <c r="I20" s="126">
        <v>-6300</v>
      </c>
      <c r="J20" s="126">
        <v>-6300</v>
      </c>
      <c r="K20" s="126">
        <v>-6300</v>
      </c>
      <c r="L20" s="126">
        <v>-6300</v>
      </c>
      <c r="M20" s="126">
        <v>-6300</v>
      </c>
      <c r="N20" s="127">
        <v>-6300</v>
      </c>
      <c r="O20" s="174">
        <f t="shared" si="0"/>
        <v>-75600</v>
      </c>
      <c r="P20" s="175" t="s">
        <v>111</v>
      </c>
    </row>
    <row r="22" spans="2:16" ht="14" thickBot="1" x14ac:dyDescent="0.2"/>
    <row r="23" spans="2:16" x14ac:dyDescent="0.15">
      <c r="B23" s="102" t="s">
        <v>83</v>
      </c>
      <c r="C23" s="201" t="s">
        <v>75</v>
      </c>
      <c r="D23" s="191"/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92"/>
      <c r="P23" s="102"/>
    </row>
    <row r="24" spans="2:16" ht="14" thickBot="1" x14ac:dyDescent="0.2">
      <c r="B24" s="203">
        <f ca="1">NOW()</f>
        <v>45695.755878240743</v>
      </c>
      <c r="C24" s="202" t="s">
        <v>1</v>
      </c>
      <c r="D24" s="103" t="s">
        <v>2</v>
      </c>
      <c r="E24" s="103" t="s">
        <v>3</v>
      </c>
      <c r="F24" s="103" t="s">
        <v>99</v>
      </c>
      <c r="G24" s="103" t="s">
        <v>53</v>
      </c>
      <c r="H24" s="103" t="s">
        <v>6</v>
      </c>
      <c r="I24" s="103" t="s">
        <v>7</v>
      </c>
      <c r="J24" s="103" t="s">
        <v>8</v>
      </c>
      <c r="K24" s="103" t="s">
        <v>9</v>
      </c>
      <c r="L24" s="103" t="s">
        <v>10</v>
      </c>
      <c r="M24" s="103" t="s">
        <v>11</v>
      </c>
      <c r="N24" s="103" t="s">
        <v>12</v>
      </c>
      <c r="O24" s="104" t="s">
        <v>54</v>
      </c>
      <c r="P24" s="116"/>
    </row>
    <row r="25" spans="2:16" x14ac:dyDescent="0.15">
      <c r="B25" s="204" t="s">
        <v>100</v>
      </c>
      <c r="C25" s="200">
        <f>63000-C5</f>
        <v>45000</v>
      </c>
      <c r="D25" s="200">
        <f t="shared" ref="D25:N25" si="8">63000-D5</f>
        <v>45000</v>
      </c>
      <c r="E25" s="200">
        <f t="shared" si="8"/>
        <v>45000</v>
      </c>
      <c r="F25" s="200">
        <f t="shared" si="8"/>
        <v>45000</v>
      </c>
      <c r="G25" s="200">
        <f t="shared" si="8"/>
        <v>45000</v>
      </c>
      <c r="H25" s="200">
        <f t="shared" si="8"/>
        <v>45000</v>
      </c>
      <c r="I25" s="200">
        <f t="shared" si="8"/>
        <v>45000</v>
      </c>
      <c r="J25" s="200">
        <f t="shared" si="8"/>
        <v>45000</v>
      </c>
      <c r="K25" s="200">
        <f t="shared" si="8"/>
        <v>45000</v>
      </c>
      <c r="L25" s="200">
        <f t="shared" si="8"/>
        <v>45000</v>
      </c>
      <c r="M25" s="200">
        <f t="shared" si="8"/>
        <v>45000</v>
      </c>
      <c r="N25" s="200">
        <f t="shared" si="8"/>
        <v>45000</v>
      </c>
      <c r="O25" s="200">
        <f>SUM(C25:N25)</f>
        <v>540000</v>
      </c>
      <c r="P25" s="204" t="s">
        <v>100</v>
      </c>
    </row>
    <row r="26" spans="2:16" x14ac:dyDescent="0.15">
      <c r="B26" s="205" t="s">
        <v>145</v>
      </c>
      <c r="C26" s="198">
        <f>C25*0.2</f>
        <v>9000</v>
      </c>
      <c r="D26" s="198">
        <f t="shared" ref="D26:N26" si="9">D25*0.2</f>
        <v>9000</v>
      </c>
      <c r="E26" s="198">
        <f t="shared" si="9"/>
        <v>9000</v>
      </c>
      <c r="F26" s="198">
        <f t="shared" si="9"/>
        <v>9000</v>
      </c>
      <c r="G26" s="198">
        <f t="shared" si="9"/>
        <v>9000</v>
      </c>
      <c r="H26" s="198">
        <f t="shared" si="9"/>
        <v>9000</v>
      </c>
      <c r="I26" s="198">
        <f t="shared" si="9"/>
        <v>9000</v>
      </c>
      <c r="J26" s="198">
        <f t="shared" si="9"/>
        <v>9000</v>
      </c>
      <c r="K26" s="198">
        <f t="shared" si="9"/>
        <v>9000</v>
      </c>
      <c r="L26" s="198">
        <f t="shared" si="9"/>
        <v>9000</v>
      </c>
      <c r="M26" s="198">
        <f t="shared" si="9"/>
        <v>9000</v>
      </c>
      <c r="N26" s="198">
        <f t="shared" si="9"/>
        <v>9000</v>
      </c>
      <c r="O26" s="199">
        <f>SUM(C26:N26)</f>
        <v>108000</v>
      </c>
      <c r="P26" s="205" t="s">
        <v>146</v>
      </c>
    </row>
    <row r="27" spans="2:16" ht="14" thickBot="1" x14ac:dyDescent="0.2">
      <c r="B27" s="206" t="s">
        <v>147</v>
      </c>
      <c r="C27" s="127">
        <f>C25-C26</f>
        <v>36000</v>
      </c>
      <c r="D27" s="127">
        <f t="shared" ref="D27:N27" si="10">D25-D26</f>
        <v>36000</v>
      </c>
      <c r="E27" s="127">
        <f t="shared" si="10"/>
        <v>36000</v>
      </c>
      <c r="F27" s="127">
        <f t="shared" si="10"/>
        <v>36000</v>
      </c>
      <c r="G27" s="127">
        <f t="shared" si="10"/>
        <v>36000</v>
      </c>
      <c r="H27" s="127">
        <f t="shared" si="10"/>
        <v>36000</v>
      </c>
      <c r="I27" s="127">
        <f t="shared" si="10"/>
        <v>36000</v>
      </c>
      <c r="J27" s="127">
        <f t="shared" si="10"/>
        <v>36000</v>
      </c>
      <c r="K27" s="127">
        <f t="shared" si="10"/>
        <v>36000</v>
      </c>
      <c r="L27" s="127">
        <f t="shared" si="10"/>
        <v>36000</v>
      </c>
      <c r="M27" s="127">
        <f t="shared" si="10"/>
        <v>36000</v>
      </c>
      <c r="N27" s="127">
        <f t="shared" si="10"/>
        <v>36000</v>
      </c>
      <c r="O27" s="127">
        <f t="shared" ref="O27" si="11">SUM(C27:N27)</f>
        <v>432000</v>
      </c>
      <c r="P27" s="206" t="s">
        <v>147</v>
      </c>
    </row>
    <row r="30" spans="2:16" x14ac:dyDescent="0.15">
      <c r="B30" s="197" t="s">
        <v>148</v>
      </c>
      <c r="C30" s="1">
        <f>C27+C19</f>
        <v>50472.198400000001</v>
      </c>
      <c r="D30" s="1">
        <f t="shared" ref="D30:O30" si="12">D27+D19</f>
        <v>50472.198400000001</v>
      </c>
      <c r="E30" s="1">
        <f t="shared" si="12"/>
        <v>50472.198400000001</v>
      </c>
      <c r="F30" s="1">
        <f t="shared" si="12"/>
        <v>50472.198400000001</v>
      </c>
      <c r="G30" s="1">
        <f t="shared" si="12"/>
        <v>50472.198400000001</v>
      </c>
      <c r="H30" s="1">
        <f t="shared" si="12"/>
        <v>50472.198400000001</v>
      </c>
      <c r="I30" s="1">
        <f t="shared" si="12"/>
        <v>50472.198400000001</v>
      </c>
      <c r="J30" s="1">
        <f t="shared" si="12"/>
        <v>50472.198400000001</v>
      </c>
      <c r="K30" s="1">
        <f t="shared" si="12"/>
        <v>50472.198400000001</v>
      </c>
      <c r="L30" s="1">
        <f t="shared" si="12"/>
        <v>50472.198400000001</v>
      </c>
      <c r="M30" s="1">
        <f t="shared" si="12"/>
        <v>50472.198400000001</v>
      </c>
      <c r="N30" s="1">
        <f t="shared" si="12"/>
        <v>50472.198400000001</v>
      </c>
      <c r="O30" s="1">
        <f t="shared" si="12"/>
        <v>605666.38079999993</v>
      </c>
    </row>
    <row r="38" spans="2:3" ht="14" thickBot="1" x14ac:dyDescent="0.2">
      <c r="B38" s="193" t="s">
        <v>116</v>
      </c>
      <c r="C38" s="193"/>
    </row>
    <row r="39" spans="2:3" x14ac:dyDescent="0.15">
      <c r="B39" s="179" t="s">
        <v>85</v>
      </c>
      <c r="C39" s="176">
        <v>-15994</v>
      </c>
    </row>
    <row r="40" spans="2:3" x14ac:dyDescent="0.15">
      <c r="B40" s="180" t="s">
        <v>117</v>
      </c>
      <c r="C40" s="177">
        <v>-0.41</v>
      </c>
    </row>
    <row r="41" spans="2:3" ht="14" thickBot="1" x14ac:dyDescent="0.2">
      <c r="B41" s="119" t="s">
        <v>113</v>
      </c>
      <c r="C41" s="178">
        <v>-0.28999999999999998</v>
      </c>
    </row>
  </sheetData>
  <mergeCells count="3">
    <mergeCell ref="C3:O3"/>
    <mergeCell ref="B38:C38"/>
    <mergeCell ref="C23:O23"/>
  </mergeCells>
  <phoneticPr fontId="5" type="noConversion"/>
  <conditionalFormatting sqref="C39">
    <cfRule type="cellIs" dxfId="138" priority="48" stopIfTrue="1" operator="greaterThanOrEqual">
      <formula>0</formula>
    </cfRule>
    <cfRule type="cellIs" dxfId="137" priority="49" stopIfTrue="1" operator="lessThan">
      <formula>0</formula>
    </cfRule>
  </conditionalFormatting>
  <conditionalFormatting sqref="O5:O20 C5:O5">
    <cfRule type="cellIs" dxfId="136" priority="74" stopIfTrue="1" operator="lessThan">
      <formula>0</formula>
    </cfRule>
    <cfRule type="cellIs" dxfId="135" priority="75" stopIfTrue="1" operator="greaterThanOrEqual">
      <formula>0</formula>
    </cfRule>
  </conditionalFormatting>
  <conditionalFormatting sqref="B3 C3:C4 D4:O4 C5:O13">
    <cfRule type="cellIs" dxfId="134" priority="104" stopIfTrue="1" operator="lessThan">
      <formula>0</formula>
    </cfRule>
  </conditionalFormatting>
  <conditionalFormatting sqref="C5:O20">
    <cfRule type="cellIs" dxfId="133" priority="106" stopIfTrue="1" operator="greaterThanOrEqual">
      <formula>0</formula>
    </cfRule>
  </conditionalFormatting>
  <conditionalFormatting sqref="C6:O6">
    <cfRule type="cellIs" dxfId="132" priority="101" stopIfTrue="1" operator="lessThan">
      <formula>0</formula>
    </cfRule>
    <cfRule type="cellIs" dxfId="131" priority="102" stopIfTrue="1" operator="greaterThanOrEqual">
      <formula>0</formula>
    </cfRule>
  </conditionalFormatting>
  <conditionalFormatting sqref="F5:N5">
    <cfRule type="cellIs" dxfId="130" priority="72" stopIfTrue="1" operator="lessThan">
      <formula>0</formula>
    </cfRule>
    <cfRule type="cellIs" dxfId="129" priority="73" stopIfTrue="1" operator="greaterThanOrEqual">
      <formula>0</formula>
    </cfRule>
  </conditionalFormatting>
  <conditionalFormatting sqref="F8:N10">
    <cfRule type="cellIs" dxfId="128" priority="96" stopIfTrue="1" operator="greaterThanOrEqual">
      <formula>0</formula>
    </cfRule>
  </conditionalFormatting>
  <conditionalFormatting sqref="G5:N5">
    <cfRule type="cellIs" dxfId="127" priority="70" stopIfTrue="1" operator="lessThan">
      <formula>0</formula>
    </cfRule>
    <cfRule type="cellIs" dxfId="126" priority="71" stopIfTrue="1" operator="greaterThanOrEqual">
      <formula>0</formula>
    </cfRule>
  </conditionalFormatting>
  <conditionalFormatting sqref="H5">
    <cfRule type="cellIs" dxfId="125" priority="94" stopIfTrue="1" operator="lessThan">
      <formula>0</formula>
    </cfRule>
    <cfRule type="cellIs" dxfId="124" priority="95" stopIfTrue="1" operator="greaterThanOrEqual">
      <formula>0</formula>
    </cfRule>
  </conditionalFormatting>
  <conditionalFormatting sqref="H11">
    <cfRule type="cellIs" dxfId="123" priority="79" stopIfTrue="1" operator="greaterThanOrEqual">
      <formula>0</formula>
    </cfRule>
  </conditionalFormatting>
  <conditionalFormatting sqref="H5:I5">
    <cfRule type="cellIs" dxfId="122" priority="92" stopIfTrue="1" operator="lessThan">
      <formula>0</formula>
    </cfRule>
    <cfRule type="cellIs" dxfId="121" priority="93" stopIfTrue="1" operator="greaterThanOrEqual">
      <formula>0</formula>
    </cfRule>
  </conditionalFormatting>
  <conditionalFormatting sqref="I12:I13">
    <cfRule type="cellIs" dxfId="120" priority="78" stopIfTrue="1" operator="greaterThanOrEqual">
      <formula>0</formula>
    </cfRule>
  </conditionalFormatting>
  <conditionalFormatting sqref="I5:J5">
    <cfRule type="cellIs" dxfId="119" priority="90" stopIfTrue="1" operator="lessThan">
      <formula>0</formula>
    </cfRule>
    <cfRule type="cellIs" dxfId="118" priority="91" stopIfTrue="1" operator="greaterThanOrEqual">
      <formula>0</formula>
    </cfRule>
  </conditionalFormatting>
  <conditionalFormatting sqref="J5">
    <cfRule type="cellIs" dxfId="117" priority="68" stopIfTrue="1" operator="lessThan">
      <formula>0</formula>
    </cfRule>
    <cfRule type="cellIs" dxfId="116" priority="69" stopIfTrue="1" operator="greaterThanOrEqual">
      <formula>0</formula>
    </cfRule>
  </conditionalFormatting>
  <conditionalFormatting sqref="J5:K5">
    <cfRule type="cellIs" dxfId="115" priority="66" stopIfTrue="1" operator="lessThan">
      <formula>0</formula>
    </cfRule>
    <cfRule type="cellIs" dxfId="114" priority="67" stopIfTrue="1" operator="greaterThanOrEqual">
      <formula>0</formula>
    </cfRule>
    <cfRule type="cellIs" dxfId="113" priority="88" stopIfTrue="1" operator="lessThan">
      <formula>0</formula>
    </cfRule>
    <cfRule type="cellIs" dxfId="112" priority="89" stopIfTrue="1" operator="greaterThanOrEqual">
      <formula>0</formula>
    </cfRule>
  </conditionalFormatting>
  <conditionalFormatting sqref="K5:L5">
    <cfRule type="cellIs" dxfId="111" priority="64" stopIfTrue="1" operator="lessThan">
      <formula>0</formula>
    </cfRule>
    <cfRule type="cellIs" dxfId="110" priority="65" stopIfTrue="1" operator="greaterThanOrEqual">
      <formula>0</formula>
    </cfRule>
    <cfRule type="cellIs" dxfId="109" priority="86" stopIfTrue="1" operator="lessThan">
      <formula>0</formula>
    </cfRule>
    <cfRule type="cellIs" dxfId="108" priority="87" stopIfTrue="1" operator="greaterThanOrEqual">
      <formula>0</formula>
    </cfRule>
  </conditionalFormatting>
  <conditionalFormatting sqref="L5:M5">
    <cfRule type="cellIs" dxfId="107" priority="62" stopIfTrue="1" operator="lessThan">
      <formula>0</formula>
    </cfRule>
    <cfRule type="cellIs" dxfId="106" priority="63" stopIfTrue="1" operator="greaterThanOrEqual">
      <formula>0</formula>
    </cfRule>
    <cfRule type="cellIs" dxfId="105" priority="84" stopIfTrue="1" operator="lessThan">
      <formula>0</formula>
    </cfRule>
    <cfRule type="cellIs" dxfId="104" priority="85" stopIfTrue="1" operator="greaterThanOrEqual">
      <formula>0</formula>
    </cfRule>
  </conditionalFormatting>
  <conditionalFormatting sqref="M5:N5">
    <cfRule type="cellIs" dxfId="103" priority="60" stopIfTrue="1" operator="lessThan">
      <formula>0</formula>
    </cfRule>
    <cfRule type="cellIs" dxfId="102" priority="61" stopIfTrue="1" operator="greaterThanOrEqual">
      <formula>0</formula>
    </cfRule>
    <cfRule type="cellIs" dxfId="101" priority="82" stopIfTrue="1" operator="lessThan">
      <formula>0</formula>
    </cfRule>
    <cfRule type="cellIs" dxfId="100" priority="83" stopIfTrue="1" operator="greaterThanOrEqual">
      <formula>0</formula>
    </cfRule>
  </conditionalFormatting>
  <conditionalFormatting sqref="N5">
    <cfRule type="cellIs" dxfId="99" priority="58" stopIfTrue="1" operator="lessThan">
      <formula>0</formula>
    </cfRule>
    <cfRule type="cellIs" dxfId="98" priority="59" stopIfTrue="1" operator="greaterThanOrEqual">
      <formula>0</formula>
    </cfRule>
    <cfRule type="cellIs" dxfId="97" priority="80" stopIfTrue="1" operator="lessThan">
      <formula>0</formula>
    </cfRule>
    <cfRule type="cellIs" dxfId="96" priority="81" stopIfTrue="1" operator="greaterThanOrEqual">
      <formula>0</formula>
    </cfRule>
  </conditionalFormatting>
  <conditionalFormatting sqref="N12:N13">
    <cfRule type="cellIs" dxfId="95" priority="77" stopIfTrue="1" operator="greaterThanOrEqual">
      <formula>0</formula>
    </cfRule>
  </conditionalFormatting>
  <conditionalFormatting sqref="O5:O20 F8:N13 C11:O20 P3:P4">
    <cfRule type="cellIs" dxfId="94" priority="264" stopIfTrue="1" operator="lessThan">
      <formula>0</formula>
    </cfRule>
  </conditionalFormatting>
  <conditionalFormatting sqref="O5:O20">
    <cfRule type="cellIs" dxfId="93" priority="105" stopIfTrue="1" operator="lessThan">
      <formula>0</formula>
    </cfRule>
  </conditionalFormatting>
  <conditionalFormatting sqref="C25:O25">
    <cfRule type="cellIs" dxfId="92" priority="26" stopIfTrue="1" operator="lessThan">
      <formula>0</formula>
    </cfRule>
    <cfRule type="cellIs" dxfId="91" priority="27" stopIfTrue="1" operator="greaterThanOrEqual">
      <formula>0</formula>
    </cfRule>
  </conditionalFormatting>
  <conditionalFormatting sqref="B23 C23:C24 D24:O24 C25:O25">
    <cfRule type="cellIs" dxfId="90" priority="44" stopIfTrue="1" operator="lessThan">
      <formula>0</formula>
    </cfRule>
  </conditionalFormatting>
  <conditionalFormatting sqref="C25:O25">
    <cfRule type="cellIs" dxfId="89" priority="46" stopIfTrue="1" operator="greaterThanOrEqual">
      <formula>0</formula>
    </cfRule>
  </conditionalFormatting>
  <conditionalFormatting sqref="F25:N25">
    <cfRule type="cellIs" dxfId="88" priority="24" stopIfTrue="1" operator="lessThan">
      <formula>0</formula>
    </cfRule>
    <cfRule type="cellIs" dxfId="87" priority="25" stopIfTrue="1" operator="greaterThanOrEqual">
      <formula>0</formula>
    </cfRule>
  </conditionalFormatting>
  <conditionalFormatting sqref="G25:N25">
    <cfRule type="cellIs" dxfId="86" priority="22" stopIfTrue="1" operator="lessThan">
      <formula>0</formula>
    </cfRule>
    <cfRule type="cellIs" dxfId="85" priority="23" stopIfTrue="1" operator="greaterThanOrEqual">
      <formula>0</formula>
    </cfRule>
  </conditionalFormatting>
  <conditionalFormatting sqref="H25">
    <cfRule type="cellIs" dxfId="84" priority="42" stopIfTrue="1" operator="lessThan">
      <formula>0</formula>
    </cfRule>
    <cfRule type="cellIs" dxfId="83" priority="43" stopIfTrue="1" operator="greaterThanOrEqual">
      <formula>0</formula>
    </cfRule>
  </conditionalFormatting>
  <conditionalFormatting sqref="H25:I25">
    <cfRule type="cellIs" dxfId="82" priority="40" stopIfTrue="1" operator="lessThan">
      <formula>0</formula>
    </cfRule>
    <cfRule type="cellIs" dxfId="81" priority="41" stopIfTrue="1" operator="greaterThanOrEqual">
      <formula>0</formula>
    </cfRule>
  </conditionalFormatting>
  <conditionalFormatting sqref="I25:J25">
    <cfRule type="cellIs" dxfId="80" priority="38" stopIfTrue="1" operator="lessThan">
      <formula>0</formula>
    </cfRule>
    <cfRule type="cellIs" dxfId="79" priority="39" stopIfTrue="1" operator="greaterThanOrEqual">
      <formula>0</formula>
    </cfRule>
  </conditionalFormatting>
  <conditionalFormatting sqref="J25">
    <cfRule type="cellIs" dxfId="78" priority="20" stopIfTrue="1" operator="lessThan">
      <formula>0</formula>
    </cfRule>
    <cfRule type="cellIs" dxfId="77" priority="21" stopIfTrue="1" operator="greaterThanOrEqual">
      <formula>0</formula>
    </cfRule>
  </conditionalFormatting>
  <conditionalFormatting sqref="J25:K25">
    <cfRule type="cellIs" dxfId="76" priority="18" stopIfTrue="1" operator="lessThan">
      <formula>0</formula>
    </cfRule>
    <cfRule type="cellIs" dxfId="75" priority="19" stopIfTrue="1" operator="greaterThanOrEqual">
      <formula>0</formula>
    </cfRule>
    <cfRule type="cellIs" dxfId="74" priority="36" stopIfTrue="1" operator="lessThan">
      <formula>0</formula>
    </cfRule>
    <cfRule type="cellIs" dxfId="73" priority="37" stopIfTrue="1" operator="greaterThanOrEqual">
      <formula>0</formula>
    </cfRule>
  </conditionalFormatting>
  <conditionalFormatting sqref="K25:L25">
    <cfRule type="cellIs" dxfId="72" priority="16" stopIfTrue="1" operator="lessThan">
      <formula>0</formula>
    </cfRule>
    <cfRule type="cellIs" dxfId="71" priority="17" stopIfTrue="1" operator="greaterThanOrEqual">
      <formula>0</formula>
    </cfRule>
    <cfRule type="cellIs" dxfId="70" priority="34" stopIfTrue="1" operator="lessThan">
      <formula>0</formula>
    </cfRule>
    <cfRule type="cellIs" dxfId="69" priority="35" stopIfTrue="1" operator="greaterThanOrEqual">
      <formula>0</formula>
    </cfRule>
  </conditionalFormatting>
  <conditionalFormatting sqref="L25:M25">
    <cfRule type="cellIs" dxfId="68" priority="14" stopIfTrue="1" operator="lessThan">
      <formula>0</formula>
    </cfRule>
    <cfRule type="cellIs" dxfId="67" priority="15" stopIfTrue="1" operator="greaterThanOrEqual">
      <formula>0</formula>
    </cfRule>
    <cfRule type="cellIs" dxfId="66" priority="32" stopIfTrue="1" operator="lessThan">
      <formula>0</formula>
    </cfRule>
    <cfRule type="cellIs" dxfId="65" priority="33" stopIfTrue="1" operator="greaterThanOrEqual">
      <formula>0</formula>
    </cfRule>
  </conditionalFormatting>
  <conditionalFormatting sqref="M25:N25">
    <cfRule type="cellIs" dxfId="64" priority="12" stopIfTrue="1" operator="lessThan">
      <formula>0</formula>
    </cfRule>
    <cfRule type="cellIs" dxfId="63" priority="13" stopIfTrue="1" operator="greaterThanOrEqual">
      <formula>0</formula>
    </cfRule>
    <cfRule type="cellIs" dxfId="62" priority="30" stopIfTrue="1" operator="lessThan">
      <formula>0</formula>
    </cfRule>
    <cfRule type="cellIs" dxfId="61" priority="31" stopIfTrue="1" operator="greaterThanOrEqual">
      <formula>0</formula>
    </cfRule>
  </conditionalFormatting>
  <conditionalFormatting sqref="N25">
    <cfRule type="cellIs" dxfId="60" priority="10" stopIfTrue="1" operator="lessThan">
      <formula>0</formula>
    </cfRule>
    <cfRule type="cellIs" dxfId="59" priority="11" stopIfTrue="1" operator="greaterThanOrEqual">
      <formula>0</formula>
    </cfRule>
    <cfRule type="cellIs" dxfId="58" priority="28" stopIfTrue="1" operator="lessThan">
      <formula>0</formula>
    </cfRule>
    <cfRule type="cellIs" dxfId="57" priority="29" stopIfTrue="1" operator="greaterThanOrEqual">
      <formula>0</formula>
    </cfRule>
  </conditionalFormatting>
  <conditionalFormatting sqref="P23:P24 O25:O26">
    <cfRule type="cellIs" dxfId="56" priority="47" stopIfTrue="1" operator="lessThan">
      <formula>0</formula>
    </cfRule>
  </conditionalFormatting>
  <conditionalFormatting sqref="O25:O26">
    <cfRule type="cellIs" dxfId="55" priority="45" stopIfTrue="1" operator="lessThan">
      <formula>0</formula>
    </cfRule>
  </conditionalFormatting>
  <conditionalFormatting sqref="O26">
    <cfRule type="cellIs" dxfId="54" priority="6" stopIfTrue="1" operator="lessThan">
      <formula>0</formula>
    </cfRule>
    <cfRule type="cellIs" dxfId="53" priority="7" stopIfTrue="1" operator="greaterThanOrEqual">
      <formula>0</formula>
    </cfRule>
  </conditionalFormatting>
  <conditionalFormatting sqref="O26">
    <cfRule type="cellIs" dxfId="52" priority="8" stopIfTrue="1" operator="lessThan">
      <formula>0</formula>
    </cfRule>
  </conditionalFormatting>
  <conditionalFormatting sqref="O26">
    <cfRule type="cellIs" dxfId="51" priority="9" stopIfTrue="1" operator="greaterThanOrEqual">
      <formula>0</formula>
    </cfRule>
  </conditionalFormatting>
  <conditionalFormatting sqref="O27">
    <cfRule type="cellIs" dxfId="50" priority="1" stopIfTrue="1" operator="lessThan">
      <formula>0</formula>
    </cfRule>
    <cfRule type="cellIs" dxfId="49" priority="2" stopIfTrue="1" operator="greaterThanOrEqual">
      <formula>0</formula>
    </cfRule>
  </conditionalFormatting>
  <conditionalFormatting sqref="C27:O27">
    <cfRule type="cellIs" dxfId="48" priority="4" stopIfTrue="1" operator="greaterThanOrEqual">
      <formula>0</formula>
    </cfRule>
  </conditionalFormatting>
  <conditionalFormatting sqref="C27:O27">
    <cfRule type="cellIs" dxfId="47" priority="5" stopIfTrue="1" operator="lessThan">
      <formula>0</formula>
    </cfRule>
  </conditionalFormatting>
  <conditionalFormatting sqref="O27">
    <cfRule type="cellIs" dxfId="46" priority="3" stopIfTrue="1" operator="lessThan">
      <formula>0</formula>
    </cfRule>
  </conditionalFormatting>
  <pageMargins left="0.2" right="0.19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60"/>
  <sheetViews>
    <sheetView topLeftCell="A6" zoomScale="232" zoomScaleNormal="90" workbookViewId="0">
      <selection activeCell="H29" sqref="H29"/>
    </sheetView>
  </sheetViews>
  <sheetFormatPr baseColWidth="10" defaultColWidth="8.83203125" defaultRowHeight="13" x14ac:dyDescent="0.15"/>
  <cols>
    <col min="2" max="2" width="23.33203125" bestFit="1" customWidth="1"/>
    <col min="3" max="3" width="9.83203125" customWidth="1"/>
    <col min="4" max="4" width="34.6640625" bestFit="1" customWidth="1"/>
    <col min="5" max="5" width="10.1640625" customWidth="1"/>
    <col min="6" max="6" width="10.1640625" bestFit="1" customWidth="1"/>
    <col min="8" max="8" width="24.1640625" bestFit="1" customWidth="1"/>
    <col min="9" max="9" width="11.33203125" bestFit="1" customWidth="1"/>
    <col min="10" max="10" width="26.6640625" bestFit="1" customWidth="1"/>
    <col min="11" max="11" width="8.5" bestFit="1" customWidth="1"/>
    <col min="12" max="12" width="28.5" bestFit="1" customWidth="1"/>
    <col min="13" max="13" width="9.83203125" bestFit="1" customWidth="1"/>
    <col min="14" max="14" width="42.83203125" bestFit="1" customWidth="1"/>
    <col min="15" max="15" width="7.6640625" bestFit="1" customWidth="1"/>
  </cols>
  <sheetData>
    <row r="1" spans="2:6" ht="14" thickBot="1" x14ac:dyDescent="0.2"/>
    <row r="2" spans="2:6" ht="14" thickBot="1" x14ac:dyDescent="0.2">
      <c r="B2" s="164">
        <f ca="1">NOW()</f>
        <v>45695.755878240743</v>
      </c>
      <c r="C2" s="165"/>
      <c r="D2" s="194" t="s">
        <v>119</v>
      </c>
      <c r="E2" s="195"/>
      <c r="F2" s="196"/>
    </row>
    <row r="3" spans="2:6" ht="14" thickBot="1" x14ac:dyDescent="0.2">
      <c r="B3" s="32"/>
      <c r="C3" s="54"/>
      <c r="D3" s="98"/>
      <c r="E3" s="99" t="s">
        <v>71</v>
      </c>
      <c r="F3" s="100" t="s">
        <v>75</v>
      </c>
    </row>
    <row r="4" spans="2:6" x14ac:dyDescent="0.15">
      <c r="B4" s="9"/>
      <c r="C4" s="51"/>
      <c r="D4" s="61" t="s">
        <v>141</v>
      </c>
      <c r="E4" s="55"/>
      <c r="F4" s="69">
        <f>Løn!O13</f>
        <v>185410.79999999996</v>
      </c>
    </row>
    <row r="5" spans="2:6" x14ac:dyDescent="0.15">
      <c r="B5" s="9"/>
      <c r="C5" s="51"/>
      <c r="D5" s="75" t="s">
        <v>142</v>
      </c>
      <c r="E5" s="168"/>
      <c r="F5" s="155">
        <v>1198</v>
      </c>
    </row>
    <row r="6" spans="2:6" x14ac:dyDescent="0.15">
      <c r="B6" s="9"/>
      <c r="C6" s="51"/>
      <c r="D6" s="76" t="s">
        <v>72</v>
      </c>
      <c r="E6" s="56"/>
      <c r="F6" s="57">
        <f>Løn!O14</f>
        <v>-14832.864</v>
      </c>
    </row>
    <row r="7" spans="2:6" ht="14" thickBot="1" x14ac:dyDescent="0.2">
      <c r="B7" s="9"/>
      <c r="C7" s="51"/>
      <c r="D7" s="58" t="s">
        <v>79</v>
      </c>
      <c r="E7" s="59"/>
      <c r="F7" s="60">
        <f>SUM(F4:F6)</f>
        <v>171775.93599999996</v>
      </c>
    </row>
    <row r="8" spans="2:6" ht="14" thickBot="1" x14ac:dyDescent="0.2">
      <c r="B8" s="9"/>
      <c r="C8" s="51"/>
      <c r="D8" s="58" t="s">
        <v>84</v>
      </c>
      <c r="E8" s="59"/>
      <c r="F8" s="60">
        <v>0</v>
      </c>
    </row>
    <row r="9" spans="2:6" ht="14" thickBot="1" x14ac:dyDescent="0.2">
      <c r="B9" s="9"/>
      <c r="C9" s="51"/>
      <c r="D9" s="77" t="s">
        <v>55</v>
      </c>
      <c r="E9" s="68"/>
      <c r="F9" s="78">
        <f>SUM(F7:F8)</f>
        <v>171775.93599999996</v>
      </c>
    </row>
    <row r="10" spans="2:6" ht="14" thickBot="1" x14ac:dyDescent="0.2">
      <c r="B10" s="9"/>
      <c r="C10" s="51"/>
      <c r="D10" s="79" t="s">
        <v>80</v>
      </c>
      <c r="E10" s="47"/>
      <c r="F10" s="78">
        <f>SUM(F9:F9)</f>
        <v>171775.93599999996</v>
      </c>
    </row>
    <row r="11" spans="2:6" x14ac:dyDescent="0.15">
      <c r="B11" s="9"/>
      <c r="C11" s="51"/>
      <c r="D11" s="61" t="s">
        <v>136</v>
      </c>
      <c r="E11" s="156"/>
      <c r="F11" s="157">
        <v>2751</v>
      </c>
    </row>
    <row r="12" spans="2:6" x14ac:dyDescent="0.15">
      <c r="B12" s="9"/>
      <c r="C12" s="51"/>
      <c r="D12" s="75" t="s">
        <v>134</v>
      </c>
      <c r="E12" s="14"/>
      <c r="F12" s="15">
        <v>-12472</v>
      </c>
    </row>
    <row r="13" spans="2:6" x14ac:dyDescent="0.15">
      <c r="B13" s="9"/>
      <c r="C13" s="51"/>
      <c r="D13" s="75" t="s">
        <v>135</v>
      </c>
      <c r="E13" s="10"/>
      <c r="F13" s="11">
        <v>-9307</v>
      </c>
    </row>
    <row r="14" spans="2:6" ht="14" thickBot="1" x14ac:dyDescent="0.2">
      <c r="B14" s="9"/>
      <c r="C14" s="51"/>
      <c r="D14" s="79" t="s">
        <v>56</v>
      </c>
      <c r="E14" s="20"/>
      <c r="F14" s="81">
        <f>SUM(F11:F13)</f>
        <v>-19028</v>
      </c>
    </row>
    <row r="15" spans="2:6" x14ac:dyDescent="0.15">
      <c r="B15" s="9"/>
      <c r="C15" s="51"/>
      <c r="D15" s="3" t="s">
        <v>86</v>
      </c>
      <c r="E15" s="159"/>
      <c r="F15" s="16">
        <v>-45100</v>
      </c>
    </row>
    <row r="16" spans="2:6" x14ac:dyDescent="0.15">
      <c r="B16" s="9"/>
      <c r="C16" s="51"/>
      <c r="D16" s="4" t="s">
        <v>93</v>
      </c>
      <c r="E16" s="83"/>
      <c r="F16" s="16">
        <v>-25300</v>
      </c>
    </row>
    <row r="17" spans="2:13" x14ac:dyDescent="0.15">
      <c r="B17" s="9"/>
      <c r="C17" s="51"/>
      <c r="D17" s="101" t="s">
        <v>137</v>
      </c>
      <c r="E17" s="83"/>
      <c r="F17" s="16">
        <v>-4862</v>
      </c>
    </row>
    <row r="18" spans="2:13" x14ac:dyDescent="0.15">
      <c r="B18" s="9"/>
      <c r="C18" s="51"/>
      <c r="D18" s="101" t="s">
        <v>138</v>
      </c>
      <c r="E18" s="83"/>
      <c r="F18" s="16">
        <v>-2800</v>
      </c>
    </row>
    <row r="19" spans="2:13" x14ac:dyDescent="0.15">
      <c r="B19" s="9"/>
      <c r="C19" s="51"/>
      <c r="D19" s="39" t="s">
        <v>94</v>
      </c>
      <c r="E19" s="83"/>
      <c r="F19" s="16">
        <v>-147500</v>
      </c>
    </row>
    <row r="20" spans="2:13" x14ac:dyDescent="0.15">
      <c r="B20" s="9"/>
      <c r="C20" s="51"/>
      <c r="D20" s="39" t="s">
        <v>95</v>
      </c>
      <c r="E20" s="83"/>
      <c r="F20" s="16">
        <v>-804</v>
      </c>
    </row>
    <row r="21" spans="2:13" x14ac:dyDescent="0.15">
      <c r="B21" s="9"/>
      <c r="C21" s="51"/>
      <c r="D21" s="39" t="s">
        <v>91</v>
      </c>
      <c r="E21" s="83"/>
      <c r="F21" s="16">
        <v>-6300</v>
      </c>
    </row>
    <row r="22" spans="2:13" ht="14" thickBot="1" x14ac:dyDescent="0.2">
      <c r="B22" s="9"/>
      <c r="C22" s="51"/>
      <c r="D22" s="2" t="s">
        <v>139</v>
      </c>
      <c r="E22" s="160"/>
      <c r="F22" s="81">
        <f>SUM(F15:F21)</f>
        <v>-232666</v>
      </c>
    </row>
    <row r="23" spans="2:13" ht="14" thickBot="1" x14ac:dyDescent="0.2">
      <c r="B23" s="9"/>
      <c r="C23" s="51"/>
      <c r="D23" s="29" t="s">
        <v>57</v>
      </c>
      <c r="E23" s="158"/>
      <c r="F23" s="149">
        <f>+F9++F14+F22</f>
        <v>-79918.064000000042</v>
      </c>
    </row>
    <row r="24" spans="2:13" x14ac:dyDescent="0.15">
      <c r="B24" s="9"/>
      <c r="C24" s="51"/>
      <c r="D24" s="150" t="s">
        <v>140</v>
      </c>
      <c r="E24" s="17">
        <v>-0.08</v>
      </c>
      <c r="F24" s="13">
        <f>+F6</f>
        <v>-14832.864</v>
      </c>
    </row>
    <row r="25" spans="2:13" x14ac:dyDescent="0.15">
      <c r="B25" s="9" t="s">
        <v>70</v>
      </c>
      <c r="C25" s="41">
        <v>-588900</v>
      </c>
      <c r="D25" s="9" t="s">
        <v>58</v>
      </c>
      <c r="E25" s="18">
        <v>-0.1201</v>
      </c>
      <c r="F25" s="11">
        <f>($E25*F10)</f>
        <v>-20630.289913599994</v>
      </c>
    </row>
    <row r="26" spans="2:13" x14ac:dyDescent="0.15">
      <c r="B26" s="9"/>
      <c r="C26" s="51"/>
      <c r="D26" s="9" t="s">
        <v>59</v>
      </c>
      <c r="E26" s="18">
        <v>-0.1376</v>
      </c>
      <c r="F26" s="11">
        <f>+(F10+C25)*E26</f>
        <v>57396.271206400001</v>
      </c>
    </row>
    <row r="27" spans="2:13" ht="14" thickBot="1" x14ac:dyDescent="0.2">
      <c r="B27" s="9"/>
      <c r="C27" s="51"/>
      <c r="D27" s="25" t="s">
        <v>60</v>
      </c>
      <c r="E27" s="19">
        <v>-0.26300000000000001</v>
      </c>
      <c r="F27" s="12">
        <f>F23*$E27</f>
        <v>21018.450832000013</v>
      </c>
      <c r="G27" s="197" t="s">
        <v>171</v>
      </c>
    </row>
    <row r="28" spans="2:13" ht="14" thickBot="1" x14ac:dyDescent="0.2">
      <c r="B28" s="9"/>
      <c r="C28" s="51"/>
      <c r="D28" s="148" t="s">
        <v>61</v>
      </c>
      <c r="E28" s="152">
        <v>-1.0200000000000001E-2</v>
      </c>
      <c r="F28" s="153">
        <f>F23*$E28</f>
        <v>815.16425280000044</v>
      </c>
    </row>
    <row r="29" spans="2:13" x14ac:dyDescent="0.15">
      <c r="B29" s="9" t="s">
        <v>62</v>
      </c>
      <c r="C29" s="11">
        <v>-49700</v>
      </c>
      <c r="D29" s="27" t="s">
        <v>74</v>
      </c>
      <c r="E29" s="37">
        <f>+E25</f>
        <v>-0.1201</v>
      </c>
      <c r="F29" s="15">
        <f>+$E29*$C29</f>
        <v>5968.97</v>
      </c>
    </row>
    <row r="30" spans="2:13" x14ac:dyDescent="0.15">
      <c r="B30" s="9"/>
      <c r="C30" s="51"/>
      <c r="D30" s="39" t="s">
        <v>67</v>
      </c>
      <c r="E30" s="84">
        <f>+E27</f>
        <v>-0.26300000000000001</v>
      </c>
      <c r="F30" s="16">
        <f>+($E30*$C29)</f>
        <v>13071.1</v>
      </c>
      <c r="L30" s="38"/>
      <c r="M30" s="38"/>
    </row>
    <row r="31" spans="2:13" x14ac:dyDescent="0.15">
      <c r="B31" s="9"/>
      <c r="C31" s="51"/>
      <c r="D31" s="4" t="s">
        <v>81</v>
      </c>
      <c r="E31" s="151"/>
      <c r="F31" s="11">
        <v>1522</v>
      </c>
      <c r="L31" s="38"/>
      <c r="M31" s="38"/>
    </row>
    <row r="32" spans="2:13" ht="14" thickBot="1" x14ac:dyDescent="0.2">
      <c r="B32" s="9"/>
      <c r="C32" s="166"/>
      <c r="D32" s="70" t="s">
        <v>63</v>
      </c>
      <c r="E32" s="161"/>
      <c r="F32" s="80">
        <f>SUM(F24:F31)</f>
        <v>64328.802377600019</v>
      </c>
      <c r="H32" s="1"/>
      <c r="I32" s="38"/>
      <c r="J32" s="38"/>
      <c r="K32" s="38"/>
      <c r="L32" s="38"/>
      <c r="M32" s="38"/>
    </row>
    <row r="33" spans="2:13" x14ac:dyDescent="0.15">
      <c r="B33" s="9"/>
      <c r="C33" s="51"/>
      <c r="D33" s="3" t="s">
        <v>69</v>
      </c>
      <c r="E33" s="71"/>
      <c r="F33" s="13">
        <v>-3484.32</v>
      </c>
      <c r="L33" s="38"/>
      <c r="M33" s="38"/>
    </row>
    <row r="34" spans="2:13" x14ac:dyDescent="0.15">
      <c r="B34" s="9"/>
      <c r="C34" s="51"/>
      <c r="D34" s="64" t="s">
        <v>133</v>
      </c>
      <c r="E34" s="151"/>
      <c r="F34" s="57">
        <v>-4752.8</v>
      </c>
      <c r="H34" s="1"/>
      <c r="I34" s="1"/>
      <c r="J34" s="1"/>
      <c r="K34" s="1"/>
      <c r="L34" s="1"/>
      <c r="M34" s="1"/>
    </row>
    <row r="35" spans="2:13" x14ac:dyDescent="0.15">
      <c r="B35" s="9"/>
      <c r="C35" s="51"/>
      <c r="D35" s="76" t="s">
        <v>140</v>
      </c>
      <c r="E35" s="151"/>
      <c r="F35" s="57">
        <f>+F24*-1</f>
        <v>14832.864</v>
      </c>
      <c r="H35" s="1"/>
      <c r="I35" s="1"/>
      <c r="J35" s="1"/>
      <c r="K35" s="1"/>
      <c r="L35" s="1"/>
      <c r="M35" s="1"/>
    </row>
    <row r="36" spans="2:13" ht="14" thickBot="1" x14ac:dyDescent="0.2">
      <c r="B36" s="9"/>
      <c r="C36" s="51"/>
      <c r="D36" s="2" t="s">
        <v>97</v>
      </c>
      <c r="E36" s="36"/>
      <c r="F36" s="81">
        <f>SUM(F32:F35)</f>
        <v>70924.546377600011</v>
      </c>
    </row>
    <row r="37" spans="2:13" x14ac:dyDescent="0.15">
      <c r="B37" s="9"/>
      <c r="C37" s="167"/>
      <c r="D37" s="75" t="s">
        <v>78</v>
      </c>
      <c r="E37" s="154"/>
      <c r="F37" s="155">
        <f>Løn!O16*-1</f>
        <v>-8753.5262400000083</v>
      </c>
    </row>
    <row r="38" spans="2:13" x14ac:dyDescent="0.15">
      <c r="B38" s="9"/>
      <c r="C38" s="51"/>
      <c r="D38" s="82" t="s">
        <v>64</v>
      </c>
      <c r="E38" s="62"/>
      <c r="F38" s="63">
        <f>SUM(F36:F37)</f>
        <v>62171.020137600004</v>
      </c>
    </row>
    <row r="39" spans="2:13" x14ac:dyDescent="0.15">
      <c r="B39" s="9"/>
      <c r="C39" s="51"/>
      <c r="D39" s="4" t="s">
        <v>65</v>
      </c>
      <c r="E39" s="10"/>
      <c r="F39" s="11">
        <f>IF(F38&lt;0,F38*0.005,F38*0.005)</f>
        <v>310.85510068800005</v>
      </c>
    </row>
    <row r="40" spans="2:13" ht="14" thickBot="1" x14ac:dyDescent="0.2">
      <c r="B40" s="25"/>
      <c r="C40" s="21"/>
      <c r="D40" s="28" t="s">
        <v>26</v>
      </c>
      <c r="E40" s="20"/>
      <c r="F40" s="12">
        <f>F38+F39</f>
        <v>62481.875238288005</v>
      </c>
    </row>
    <row r="41" spans="2:13" x14ac:dyDescent="0.15">
      <c r="D41" s="1"/>
      <c r="E41" s="1"/>
    </row>
    <row r="42" spans="2:13" x14ac:dyDescent="0.15">
      <c r="D42" s="1"/>
      <c r="E42" s="1"/>
    </row>
    <row r="43" spans="2:13" x14ac:dyDescent="0.15">
      <c r="D43" s="1"/>
      <c r="E43" s="1"/>
    </row>
    <row r="44" spans="2:13" x14ac:dyDescent="0.15">
      <c r="D44" s="1"/>
      <c r="E44" s="1"/>
    </row>
    <row r="45" spans="2:13" x14ac:dyDescent="0.15">
      <c r="D45" s="1"/>
      <c r="E45" s="1"/>
    </row>
    <row r="46" spans="2:13" x14ac:dyDescent="0.15">
      <c r="D46" s="1"/>
      <c r="E46" s="1"/>
    </row>
    <row r="47" spans="2:13" x14ac:dyDescent="0.15">
      <c r="D47" s="1"/>
      <c r="E47" s="1"/>
    </row>
    <row r="48" spans="2:13" x14ac:dyDescent="0.15">
      <c r="D48" s="1"/>
      <c r="E48" s="1"/>
    </row>
    <row r="49" spans="3:5" x14ac:dyDescent="0.15">
      <c r="C49" s="1"/>
      <c r="D49" s="1"/>
      <c r="E49" s="1"/>
    </row>
    <row r="50" spans="3:5" x14ac:dyDescent="0.15">
      <c r="C50" s="1"/>
      <c r="D50" s="1"/>
      <c r="E50" s="1"/>
    </row>
    <row r="51" spans="3:5" x14ac:dyDescent="0.15">
      <c r="C51" s="1"/>
      <c r="D51" s="1"/>
      <c r="E51" s="1"/>
    </row>
    <row r="52" spans="3:5" x14ac:dyDescent="0.15">
      <c r="C52" s="1"/>
      <c r="D52" s="1"/>
      <c r="E52" s="1"/>
    </row>
    <row r="53" spans="3:5" x14ac:dyDescent="0.15">
      <c r="C53" s="1"/>
      <c r="D53" s="1"/>
      <c r="E53" s="1"/>
    </row>
    <row r="54" spans="3:5" x14ac:dyDescent="0.15">
      <c r="C54" s="1"/>
      <c r="D54" s="1"/>
      <c r="E54" s="1"/>
    </row>
    <row r="55" spans="3:5" x14ac:dyDescent="0.15">
      <c r="C55" s="1"/>
      <c r="D55" s="1"/>
      <c r="E55" s="1"/>
    </row>
    <row r="56" spans="3:5" x14ac:dyDescent="0.15">
      <c r="C56" s="1"/>
      <c r="D56" s="1"/>
      <c r="E56" s="1"/>
    </row>
    <row r="57" spans="3:5" x14ac:dyDescent="0.15">
      <c r="C57" s="1"/>
      <c r="D57" s="1"/>
      <c r="E57" s="1"/>
    </row>
    <row r="58" spans="3:5" x14ac:dyDescent="0.15">
      <c r="C58" s="1"/>
      <c r="D58" s="1"/>
      <c r="E58" s="1"/>
    </row>
    <row r="59" spans="3:5" x14ac:dyDescent="0.15">
      <c r="C59" s="1"/>
    </row>
    <row r="60" spans="3:5" x14ac:dyDescent="0.15">
      <c r="C60" s="1"/>
    </row>
  </sheetData>
  <mergeCells count="1">
    <mergeCell ref="D2:F2"/>
  </mergeCells>
  <phoneticPr fontId="5" type="noConversion"/>
  <conditionalFormatting sqref="C4:C11 D8:F32 B9:B11 K9:K12 C13:C14 D33 D34:F40 C36 B37:C42">
    <cfRule type="cellIs" dxfId="45" priority="48" stopIfTrue="1" operator="lessThan">
      <formula>0</formula>
    </cfRule>
  </conditionalFormatting>
  <conditionalFormatting sqref="C4:C11 F4:F40 C13:C14 E24:E31 E25:F26 C36 C24:C26 C29 C32">
    <cfRule type="cellIs" dxfId="44" priority="49" stopIfTrue="1" operator="greaterThanOrEqual">
      <formula>0</formula>
    </cfRule>
  </conditionalFormatting>
  <conditionalFormatting sqref="D2:D5 B2:B7 E3:E5 F3:F7 D6:E7 B22 B24:C26 B29:C29 B32:C32">
    <cfRule type="cellIs" dxfId="43" priority="47" stopIfTrue="1" operator="lessThan">
      <formula>0</formula>
    </cfRule>
  </conditionalFormatting>
  <conditionalFormatting sqref="F33">
    <cfRule type="cellIs" dxfId="42" priority="1" stopIfTrue="1" operator="lessThan">
      <formula>0</formula>
    </cfRule>
  </conditionalFormatting>
  <conditionalFormatting sqref="I9:I11">
    <cfRule type="cellIs" dxfId="41" priority="20" stopIfTrue="1" operator="lessThan">
      <formula>0</formula>
    </cfRule>
    <cfRule type="cellIs" dxfId="40" priority="21" stopIfTrue="1" operator="greaterThanOrEqual">
      <formula>0</formula>
    </cfRule>
  </conditionalFormatting>
  <conditionalFormatting sqref="J25:J26">
    <cfRule type="cellIs" dxfId="39" priority="6" stopIfTrue="1" operator="lessThan">
      <formula>0</formula>
    </cfRule>
  </conditionalFormatting>
  <conditionalFormatting sqref="K6 J7:J8 L9 L12 J19:J20">
    <cfRule type="cellIs" dxfId="38" priority="15" stopIfTrue="1" operator="lessThan">
      <formula>0</formula>
    </cfRule>
  </conditionalFormatting>
  <conditionalFormatting sqref="K21:L23">
    <cfRule type="cellIs" dxfId="37" priority="10" stopIfTrue="1" operator="lessThan">
      <formula>0</formula>
    </cfRule>
  </conditionalFormatting>
  <conditionalFormatting sqref="M15">
    <cfRule type="cellIs" dxfId="36" priority="11" stopIfTrue="1" operator="lessThan">
      <formula>0</formula>
    </cfRule>
    <cfRule type="cellIs" dxfId="35" priority="12" stopIfTrue="1" operator="greaterThanOrEqual">
      <formula>0</formula>
    </cfRule>
  </conditionalFormatting>
  <conditionalFormatting sqref="M20:M23">
    <cfRule type="cellIs" dxfId="34" priority="8" stopIfTrue="1" operator="lessThan">
      <formula>0</formula>
    </cfRule>
    <cfRule type="cellIs" dxfId="33" priority="9" stopIfTrue="1" operator="greaterThanOrEqual">
      <formula>0</formula>
    </cfRule>
  </conditionalFormatting>
  <conditionalFormatting sqref="M26">
    <cfRule type="cellIs" dxfId="32" priority="4" stopIfTrue="1" operator="lessThan">
      <formula>0</formula>
    </cfRule>
    <cfRule type="cellIs" dxfId="31" priority="5" stopIfTrue="1" operator="greaterThanOrEqual">
      <formula>0</formula>
    </cfRule>
  </conditionalFormatting>
  <conditionalFormatting sqref="O7:O27 M8:M12 I24:I25">
    <cfRule type="cellIs" dxfId="30" priority="18" stopIfTrue="1" operator="lessThan">
      <formula>0</formula>
    </cfRule>
    <cfRule type="cellIs" dxfId="29" priority="19" stopIfTrue="1" operator="greaterThanOrEqual">
      <formula>0</formula>
    </cfRule>
  </conditionalFormatting>
  <conditionalFormatting sqref="P21">
    <cfRule type="cellIs" dxfId="28" priority="13" stopIfTrue="1" operator="lessThan">
      <formula>0</formula>
    </cfRule>
    <cfRule type="cellIs" dxfId="27" priority="14" stopIfTrue="1" operator="greaterThanOrEqual">
      <formula>0</formula>
    </cfRule>
  </conditionalFormatting>
  <pageMargins left="0.75" right="0.19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Budget</vt:lpstr>
      <vt:lpstr>Løn</vt:lpstr>
      <vt:lpstr>Selvang</vt:lpstr>
      <vt:lpstr>Chart1</vt:lpstr>
      <vt:lpstr>Budget!Print_Area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NetBorger.dk - Vurderingsfortegnelsen</dc:title>
  <dc:creator>Poul Nielsen</dc:creator>
  <cp:lastModifiedBy>Henrik Jess Nielsen</cp:lastModifiedBy>
  <cp:lastPrinted>2018-02-08T10:48:46Z</cp:lastPrinted>
  <dcterms:created xsi:type="dcterms:W3CDTF">1998-11-04T09:04:22Z</dcterms:created>
  <dcterms:modified xsi:type="dcterms:W3CDTF">2025-02-07T17:08:39Z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d0b3b83-c0d0-4fe6-b453-f5b9891d7703_Enabled">
    <vt:lpwstr>true</vt:lpwstr>
  </property>
  <property fmtid="{D5CDD505-2E9C-101B-9397-08002B2CF9AE}" pid="3" name="MSIP_Label_dd0b3b83-c0d0-4fe6-b453-f5b9891d7703_SetDate">
    <vt:lpwstr>2025-02-07T16:09:39Z</vt:lpwstr>
  </property>
  <property fmtid="{D5CDD505-2E9C-101B-9397-08002B2CF9AE}" pid="4" name="MSIP_Label_dd0b3b83-c0d0-4fe6-b453-f5b9891d7703_Method">
    <vt:lpwstr>Standard</vt:lpwstr>
  </property>
  <property fmtid="{D5CDD505-2E9C-101B-9397-08002B2CF9AE}" pid="5" name="MSIP_Label_dd0b3b83-c0d0-4fe6-b453-f5b9891d7703_Name">
    <vt:lpwstr>Internal</vt:lpwstr>
  </property>
  <property fmtid="{D5CDD505-2E9C-101B-9397-08002B2CF9AE}" pid="6" name="MSIP_Label_dd0b3b83-c0d0-4fe6-b453-f5b9891d7703_SiteId">
    <vt:lpwstr>d5dfa732-4450-4094-a0f9-50bd719272da</vt:lpwstr>
  </property>
  <property fmtid="{D5CDD505-2E9C-101B-9397-08002B2CF9AE}" pid="7" name="MSIP_Label_dd0b3b83-c0d0-4fe6-b453-f5b9891d7703_ActionId">
    <vt:lpwstr>b11fec89-bdcf-44fe-b363-c94668179cc8</vt:lpwstr>
  </property>
  <property fmtid="{D5CDD505-2E9C-101B-9397-08002B2CF9AE}" pid="8" name="MSIP_Label_dd0b3b83-c0d0-4fe6-b453-f5b9891d7703_ContentBits">
    <vt:lpwstr>0</vt:lpwstr>
  </property>
</Properties>
</file>